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mdawson\Desktop\Monday Board\"/>
    </mc:Choice>
  </mc:AlternateContent>
  <xr:revisionPtr revIDLastSave="0" documentId="13_ncr:1_{65D22D3E-AB54-4775-8A43-5242A5328B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Town'!$A$1:$I$92</definedName>
    <definedName name="_xlnm.Print_Area" localSheetId="4">Greenbrier!$A$1:$I$47</definedName>
    <definedName name="_xlnm.Print_Area" localSheetId="2">'Mardi Gras'!$A$1:$I$92</definedName>
    <definedName name="_xlnm.Print_Area" localSheetId="1">Mountaineer!$A$1:$I$92</definedName>
    <definedName name="_xlnm.Print_Area" localSheetId="0">Total!$A$1:$I$47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2" l="1"/>
  <c r="H41" i="2"/>
  <c r="G41" i="2"/>
  <c r="F41" i="2"/>
  <c r="E41" i="2"/>
  <c r="D41" i="2"/>
  <c r="C41" i="2"/>
  <c r="B41" i="2"/>
  <c r="A41" i="2"/>
  <c r="E41" i="4"/>
  <c r="D41" i="4"/>
  <c r="A41" i="4"/>
  <c r="D41" i="1"/>
  <c r="E41" i="1" s="1"/>
  <c r="A41" i="1"/>
  <c r="D41" i="7"/>
  <c r="E41" i="7" s="1"/>
  <c r="A41" i="7"/>
  <c r="D41" i="5"/>
  <c r="E41" i="5" s="1"/>
  <c r="C40" i="2"/>
  <c r="B40" i="2"/>
  <c r="D40" i="4"/>
  <c r="E40" i="4" s="1"/>
  <c r="D40" i="1"/>
  <c r="D40" i="7"/>
  <c r="E40" i="7" s="1"/>
  <c r="D40" i="5"/>
  <c r="E40" i="5" s="1"/>
  <c r="C39" i="2"/>
  <c r="B39" i="2"/>
  <c r="D39" i="4"/>
  <c r="E39" i="4" s="1"/>
  <c r="D39" i="1"/>
  <c r="E39" i="1" s="1"/>
  <c r="D39" i="7"/>
  <c r="E39" i="7" s="1"/>
  <c r="D39" i="5"/>
  <c r="E39" i="5" s="1"/>
  <c r="C38" i="2"/>
  <c r="B38" i="2"/>
  <c r="D38" i="4"/>
  <c r="E38" i="4" s="1"/>
  <c r="D38" i="1"/>
  <c r="E38" i="1" s="1"/>
  <c r="D38" i="7"/>
  <c r="E38" i="7" s="1"/>
  <c r="D38" i="5"/>
  <c r="E38" i="5" s="1"/>
  <c r="C37" i="2"/>
  <c r="B37" i="2"/>
  <c r="D37" i="4"/>
  <c r="E37" i="4" s="1"/>
  <c r="D37" i="1"/>
  <c r="D37" i="7"/>
  <c r="E37" i="7" s="1"/>
  <c r="D37" i="5"/>
  <c r="E37" i="5" s="1"/>
  <c r="C36" i="2"/>
  <c r="B36" i="2"/>
  <c r="D36" i="4"/>
  <c r="E36" i="4" s="1"/>
  <c r="D36" i="1"/>
  <c r="E36" i="1" s="1"/>
  <c r="D36" i="7"/>
  <c r="E36" i="7" s="1"/>
  <c r="D36" i="5"/>
  <c r="E36" i="5" s="1"/>
  <c r="C35" i="2"/>
  <c r="B35" i="2"/>
  <c r="D35" i="4"/>
  <c r="E35" i="4" s="1"/>
  <c r="D35" i="1"/>
  <c r="D35" i="7"/>
  <c r="E35" i="7" s="1"/>
  <c r="D35" i="5"/>
  <c r="E35" i="5" s="1"/>
  <c r="C34" i="2"/>
  <c r="B34" i="2"/>
  <c r="D34" i="4"/>
  <c r="E34" i="4" s="1"/>
  <c r="D34" i="1"/>
  <c r="D34" i="7"/>
  <c r="E34" i="7" s="1"/>
  <c r="D34" i="5"/>
  <c r="E34" i="5" s="1"/>
  <c r="C33" i="2"/>
  <c r="B33" i="2"/>
  <c r="D33" i="4"/>
  <c r="E33" i="4" s="1"/>
  <c r="D33" i="1"/>
  <c r="E33" i="1" s="1"/>
  <c r="D33" i="7"/>
  <c r="E33" i="7" s="1"/>
  <c r="D33" i="5"/>
  <c r="E33" i="5" s="1"/>
  <c r="C32" i="2"/>
  <c r="B32" i="2"/>
  <c r="D32" i="4"/>
  <c r="E32" i="4" s="1"/>
  <c r="D32" i="1"/>
  <c r="E32" i="1" s="1"/>
  <c r="D32" i="7"/>
  <c r="E32" i="7" s="1"/>
  <c r="D32" i="5"/>
  <c r="C31" i="2"/>
  <c r="B31" i="2"/>
  <c r="D31" i="4"/>
  <c r="E31" i="4" s="1"/>
  <c r="D31" i="1"/>
  <c r="E31" i="1" s="1"/>
  <c r="D31" i="7"/>
  <c r="E31" i="7" s="1"/>
  <c r="D31" i="5"/>
  <c r="E31" i="5" s="1"/>
  <c r="C30" i="2"/>
  <c r="B30" i="2"/>
  <c r="D30" i="4"/>
  <c r="E30" i="4" s="1"/>
  <c r="D30" i="1"/>
  <c r="E30" i="1" s="1"/>
  <c r="D30" i="7"/>
  <c r="E30" i="7" s="1"/>
  <c r="D30" i="5"/>
  <c r="E30" i="5" s="1"/>
  <c r="F41" i="4" l="1"/>
  <c r="G41" i="4" s="1"/>
  <c r="D40" i="2"/>
  <c r="F41" i="1"/>
  <c r="G41" i="1" s="1"/>
  <c r="D39" i="2"/>
  <c r="E39" i="2"/>
  <c r="E40" i="1"/>
  <c r="F40" i="1" s="1"/>
  <c r="G40" i="1" s="1"/>
  <c r="H40" i="1" s="1"/>
  <c r="I40" i="1" s="1"/>
  <c r="F41" i="7"/>
  <c r="G41" i="7" s="1"/>
  <c r="E40" i="2"/>
  <c r="F41" i="5"/>
  <c r="G41" i="5" s="1"/>
  <c r="F40" i="4"/>
  <c r="G40" i="4" s="1"/>
  <c r="E38" i="2"/>
  <c r="F40" i="7"/>
  <c r="G40" i="7" s="1"/>
  <c r="D38" i="2"/>
  <c r="F40" i="5"/>
  <c r="F39" i="4"/>
  <c r="G39" i="4" s="1"/>
  <c r="F39" i="1"/>
  <c r="G39" i="1" s="1"/>
  <c r="F39" i="7"/>
  <c r="G39" i="7" s="1"/>
  <c r="F39" i="5"/>
  <c r="G39" i="5"/>
  <c r="F38" i="4"/>
  <c r="F38" i="1"/>
  <c r="G38" i="1" s="1"/>
  <c r="F38" i="7"/>
  <c r="G38" i="7" s="1"/>
  <c r="D37" i="2"/>
  <c r="F38" i="5"/>
  <c r="G38" i="5"/>
  <c r="E37" i="1"/>
  <c r="F37" i="1" s="1"/>
  <c r="F37" i="4"/>
  <c r="G37" i="4" s="1"/>
  <c r="F37" i="7"/>
  <c r="G37" i="7" s="1"/>
  <c r="E36" i="2"/>
  <c r="D36" i="2"/>
  <c r="F37" i="5"/>
  <c r="D35" i="2"/>
  <c r="F36" i="1"/>
  <c r="G36" i="1" s="1"/>
  <c r="H36" i="1" s="1"/>
  <c r="I36" i="1" s="1"/>
  <c r="F36" i="4"/>
  <c r="G36" i="4" s="1"/>
  <c r="E35" i="1"/>
  <c r="E35" i="2" s="1"/>
  <c r="F36" i="7"/>
  <c r="G36" i="7" s="1"/>
  <c r="F36" i="5"/>
  <c r="D34" i="2"/>
  <c r="F35" i="4"/>
  <c r="G35" i="4" s="1"/>
  <c r="E34" i="1"/>
  <c r="F34" i="1" s="1"/>
  <c r="G34" i="1" s="1"/>
  <c r="E34" i="2"/>
  <c r="F35" i="7"/>
  <c r="G35" i="7" s="1"/>
  <c r="D33" i="2"/>
  <c r="F35" i="5"/>
  <c r="F34" i="4"/>
  <c r="G34" i="4" s="1"/>
  <c r="E33" i="2"/>
  <c r="F34" i="7"/>
  <c r="G34" i="7" s="1"/>
  <c r="F34" i="5"/>
  <c r="F33" i="4"/>
  <c r="G33" i="4" s="1"/>
  <c r="F33" i="1"/>
  <c r="G33" i="1" s="1"/>
  <c r="F33" i="7"/>
  <c r="G33" i="7" s="1"/>
  <c r="D32" i="2"/>
  <c r="F33" i="5"/>
  <c r="E32" i="5"/>
  <c r="E32" i="2" s="1"/>
  <c r="F32" i="4"/>
  <c r="G32" i="4" s="1"/>
  <c r="D31" i="2"/>
  <c r="F32" i="1"/>
  <c r="G32" i="1" s="1"/>
  <c r="F32" i="7"/>
  <c r="G32" i="7" s="1"/>
  <c r="E31" i="2"/>
  <c r="F31" i="4"/>
  <c r="F31" i="1"/>
  <c r="G31" i="1" s="1"/>
  <c r="F31" i="7"/>
  <c r="G31" i="7" s="1"/>
  <c r="D30" i="2"/>
  <c r="E30" i="2"/>
  <c r="F31" i="5"/>
  <c r="G31" i="5" s="1"/>
  <c r="F30" i="4"/>
  <c r="G30" i="4" s="1"/>
  <c r="F30" i="1"/>
  <c r="G30" i="1" s="1"/>
  <c r="F30" i="7"/>
  <c r="G30" i="7" s="1"/>
  <c r="F30" i="5"/>
  <c r="H41" i="4" l="1"/>
  <c r="I41" i="4" s="1"/>
  <c r="H41" i="1"/>
  <c r="I41" i="1" s="1"/>
  <c r="H41" i="7"/>
  <c r="I41" i="7" s="1"/>
  <c r="F39" i="2"/>
  <c r="G39" i="2"/>
  <c r="H41" i="5"/>
  <c r="I41" i="5" s="1"/>
  <c r="G40" i="5"/>
  <c r="G40" i="2" s="1"/>
  <c r="F40" i="2"/>
  <c r="H40" i="4"/>
  <c r="I40" i="4" s="1"/>
  <c r="F35" i="1"/>
  <c r="G35" i="1" s="1"/>
  <c r="H35" i="1" s="1"/>
  <c r="I35" i="1" s="1"/>
  <c r="H40" i="7"/>
  <c r="I40" i="7" s="1"/>
  <c r="H40" i="5"/>
  <c r="H39" i="4"/>
  <c r="I39" i="4" s="1"/>
  <c r="H39" i="1"/>
  <c r="I39" i="1" s="1"/>
  <c r="H39" i="7"/>
  <c r="I39" i="7" s="1"/>
  <c r="H39" i="5"/>
  <c r="G38" i="4"/>
  <c r="G38" i="2" s="1"/>
  <c r="F38" i="2"/>
  <c r="H38" i="4"/>
  <c r="H38" i="1"/>
  <c r="I38" i="1" s="1"/>
  <c r="E37" i="2"/>
  <c r="H38" i="7"/>
  <c r="I38" i="7" s="1"/>
  <c r="G37" i="5"/>
  <c r="F37" i="2"/>
  <c r="H38" i="5"/>
  <c r="I38" i="5" s="1"/>
  <c r="G37" i="1"/>
  <c r="H37" i="1" s="1"/>
  <c r="I37" i="1" s="1"/>
  <c r="H37" i="4"/>
  <c r="I37" i="4" s="1"/>
  <c r="H37" i="7"/>
  <c r="I37" i="7" s="1"/>
  <c r="G36" i="5"/>
  <c r="G36" i="2" s="1"/>
  <c r="F36" i="2"/>
  <c r="H36" i="4"/>
  <c r="I36" i="4" s="1"/>
  <c r="H36" i="7"/>
  <c r="I36" i="7" s="1"/>
  <c r="G35" i="5"/>
  <c r="H35" i="4"/>
  <c r="I35" i="4" s="1"/>
  <c r="H35" i="7"/>
  <c r="I35" i="7" s="1"/>
  <c r="F32" i="5"/>
  <c r="F32" i="2" s="1"/>
  <c r="G34" i="5"/>
  <c r="G34" i="2" s="1"/>
  <c r="F34" i="2"/>
  <c r="H34" i="4"/>
  <c r="I34" i="4" s="1"/>
  <c r="H34" i="1"/>
  <c r="I34" i="1" s="1"/>
  <c r="H34" i="7"/>
  <c r="I34" i="7" s="1"/>
  <c r="G33" i="5"/>
  <c r="G33" i="2" s="1"/>
  <c r="F33" i="2"/>
  <c r="H33" i="4"/>
  <c r="I33" i="4" s="1"/>
  <c r="H33" i="1"/>
  <c r="I33" i="1" s="1"/>
  <c r="H33" i="7"/>
  <c r="I33" i="7" s="1"/>
  <c r="H32" i="4"/>
  <c r="I32" i="4" s="1"/>
  <c r="H32" i="1"/>
  <c r="I32" i="1" s="1"/>
  <c r="H32" i="7"/>
  <c r="I32" i="7" s="1"/>
  <c r="G31" i="4"/>
  <c r="G31" i="2" s="1"/>
  <c r="F31" i="2"/>
  <c r="H31" i="1"/>
  <c r="I31" i="1" s="1"/>
  <c r="H31" i="7"/>
  <c r="I31" i="7" s="1"/>
  <c r="H31" i="5"/>
  <c r="I31" i="5" s="1"/>
  <c r="G30" i="5"/>
  <c r="G30" i="2" s="1"/>
  <c r="F30" i="2"/>
  <c r="H30" i="4"/>
  <c r="I30" i="4" s="1"/>
  <c r="H30" i="1"/>
  <c r="I30" i="1" s="1"/>
  <c r="H30" i="7"/>
  <c r="I30" i="7" s="1"/>
  <c r="F35" i="2" l="1"/>
  <c r="G35" i="2"/>
  <c r="I40" i="5"/>
  <c r="I40" i="2" s="1"/>
  <c r="H40" i="2"/>
  <c r="H36" i="5"/>
  <c r="I39" i="5"/>
  <c r="I39" i="2" s="1"/>
  <c r="H39" i="2"/>
  <c r="I38" i="4"/>
  <c r="I38" i="2" s="1"/>
  <c r="H38" i="2"/>
  <c r="H37" i="5"/>
  <c r="G37" i="2"/>
  <c r="I36" i="5"/>
  <c r="I36" i="2" s="1"/>
  <c r="H36" i="2"/>
  <c r="H35" i="5"/>
  <c r="G32" i="5"/>
  <c r="G32" i="2" s="1"/>
  <c r="H33" i="5"/>
  <c r="I33" i="5" s="1"/>
  <c r="I33" i="2" s="1"/>
  <c r="H34" i="5"/>
  <c r="H30" i="5"/>
  <c r="I30" i="5" s="1"/>
  <c r="I30" i="2" s="1"/>
  <c r="H31" i="4"/>
  <c r="B29" i="2"/>
  <c r="C29" i="2"/>
  <c r="D29" i="4"/>
  <c r="E29" i="4" s="1"/>
  <c r="D29" i="1"/>
  <c r="E29" i="1" s="1"/>
  <c r="D29" i="7"/>
  <c r="E29" i="7" s="1"/>
  <c r="D29" i="5"/>
  <c r="E29" i="5" s="1"/>
  <c r="C28" i="2"/>
  <c r="B28" i="2"/>
  <c r="D28" i="4"/>
  <c r="D28" i="1"/>
  <c r="E28" i="1" s="1"/>
  <c r="D28" i="7"/>
  <c r="E28" i="7" s="1"/>
  <c r="D28" i="5"/>
  <c r="E28" i="5" s="1"/>
  <c r="C27" i="2"/>
  <c r="B27" i="2"/>
  <c r="D27" i="4"/>
  <c r="E27" i="4" s="1"/>
  <c r="D27" i="1"/>
  <c r="D27" i="7"/>
  <c r="E27" i="7" s="1"/>
  <c r="D27" i="5"/>
  <c r="E27" i="5" s="1"/>
  <c r="C26" i="2"/>
  <c r="B26" i="2"/>
  <c r="D26" i="4"/>
  <c r="E26" i="4" s="1"/>
  <c r="D26" i="1"/>
  <c r="E26" i="1" s="1"/>
  <c r="D26" i="7"/>
  <c r="E26" i="7" s="1"/>
  <c r="D26" i="5"/>
  <c r="E26" i="5" s="1"/>
  <c r="C25" i="2"/>
  <c r="B25" i="2"/>
  <c r="D25" i="4"/>
  <c r="E25" i="4" s="1"/>
  <c r="D25" i="1"/>
  <c r="E25" i="1" s="1"/>
  <c r="D25" i="7"/>
  <c r="D25" i="5"/>
  <c r="E25" i="5" s="1"/>
  <c r="H33" i="2" l="1"/>
  <c r="H32" i="5"/>
  <c r="H37" i="2"/>
  <c r="I37" i="5"/>
  <c r="I37" i="2" s="1"/>
  <c r="H30" i="2"/>
  <c r="I35" i="5"/>
  <c r="I35" i="2" s="1"/>
  <c r="H35" i="2"/>
  <c r="I34" i="5"/>
  <c r="I34" i="2" s="1"/>
  <c r="H34" i="2"/>
  <c r="I32" i="5"/>
  <c r="I32" i="2" s="1"/>
  <c r="H32" i="2"/>
  <c r="D28" i="2"/>
  <c r="I31" i="4"/>
  <c r="I31" i="2" s="1"/>
  <c r="H31" i="2"/>
  <c r="E28" i="4"/>
  <c r="F28" i="4" s="1"/>
  <c r="G28" i="4" s="1"/>
  <c r="E29" i="2"/>
  <c r="D29" i="2"/>
  <c r="F29" i="4"/>
  <c r="G29" i="4" s="1"/>
  <c r="D27" i="2"/>
  <c r="F29" i="1"/>
  <c r="G29" i="1" s="1"/>
  <c r="E27" i="1"/>
  <c r="F27" i="1" s="1"/>
  <c r="G27" i="1" s="1"/>
  <c r="F29" i="7"/>
  <c r="G29" i="7" s="1"/>
  <c r="H29" i="7" s="1"/>
  <c r="I29" i="7" s="1"/>
  <c r="F29" i="5"/>
  <c r="F28" i="1"/>
  <c r="G28" i="1" s="1"/>
  <c r="F28" i="7"/>
  <c r="G28" i="7" s="1"/>
  <c r="F28" i="5"/>
  <c r="E26" i="2"/>
  <c r="D26" i="2"/>
  <c r="F27" i="4"/>
  <c r="G27" i="4" s="1"/>
  <c r="D25" i="2"/>
  <c r="F27" i="7"/>
  <c r="G27" i="7" s="1"/>
  <c r="E25" i="7"/>
  <c r="E25" i="2" s="1"/>
  <c r="F27" i="5"/>
  <c r="F26" i="4"/>
  <c r="G26" i="4" s="1"/>
  <c r="F26" i="1"/>
  <c r="G26" i="1" s="1"/>
  <c r="F26" i="7"/>
  <c r="G26" i="7" s="1"/>
  <c r="F26" i="5"/>
  <c r="F25" i="4"/>
  <c r="G25" i="4" s="1"/>
  <c r="F25" i="1"/>
  <c r="G25" i="1" s="1"/>
  <c r="F25" i="5"/>
  <c r="C24" i="2"/>
  <c r="B24" i="2"/>
  <c r="D24" i="4"/>
  <c r="E24" i="4" s="1"/>
  <c r="D24" i="1"/>
  <c r="E24" i="1" s="1"/>
  <c r="D24" i="7"/>
  <c r="E24" i="7" s="1"/>
  <c r="D24" i="5"/>
  <c r="E24" i="5" s="1"/>
  <c r="C23" i="2"/>
  <c r="B23" i="2"/>
  <c r="D23" i="4"/>
  <c r="E23" i="4" s="1"/>
  <c r="D23" i="1"/>
  <c r="E23" i="1" s="1"/>
  <c r="D23" i="7"/>
  <c r="E23" i="7" s="1"/>
  <c r="D23" i="5"/>
  <c r="E23" i="5" s="1"/>
  <c r="F23" i="5" s="1"/>
  <c r="G23" i="5" s="1"/>
  <c r="C22" i="2"/>
  <c r="B22" i="2"/>
  <c r="D22" i="4"/>
  <c r="E22" i="4" s="1"/>
  <c r="D22" i="1"/>
  <c r="E22" i="1" s="1"/>
  <c r="D22" i="7"/>
  <c r="E22" i="7" s="1"/>
  <c r="D22" i="5"/>
  <c r="C21" i="2"/>
  <c r="B21" i="2"/>
  <c r="D21" i="4"/>
  <c r="E21" i="4" s="1"/>
  <c r="D21" i="1"/>
  <c r="E21" i="1" s="1"/>
  <c r="D21" i="7"/>
  <c r="E21" i="7" s="1"/>
  <c r="D21" i="5"/>
  <c r="E21" i="5" s="1"/>
  <c r="C20" i="2"/>
  <c r="B20" i="2"/>
  <c r="D20" i="4"/>
  <c r="E20" i="4" s="1"/>
  <c r="D20" i="1"/>
  <c r="E20" i="1" s="1"/>
  <c r="D20" i="7"/>
  <c r="E20" i="7" s="1"/>
  <c r="D20" i="5"/>
  <c r="E20" i="5" s="1"/>
  <c r="C19" i="2"/>
  <c r="B19" i="2"/>
  <c r="D19" i="4"/>
  <c r="E19" i="4" s="1"/>
  <c r="D19" i="1"/>
  <c r="E19" i="1" s="1"/>
  <c r="D19" i="7"/>
  <c r="E19" i="7" s="1"/>
  <c r="D19" i="5"/>
  <c r="E19" i="5" s="1"/>
  <c r="C18" i="2"/>
  <c r="B18" i="2"/>
  <c r="D18" i="4"/>
  <c r="E18" i="4" s="1"/>
  <c r="D18" i="1"/>
  <c r="E18" i="1" s="1"/>
  <c r="D18" i="7"/>
  <c r="E18" i="7" s="1"/>
  <c r="D18" i="5"/>
  <c r="E18" i="5" s="1"/>
  <c r="C17" i="2"/>
  <c r="B17" i="2"/>
  <c r="D17" i="4"/>
  <c r="E17" i="4" s="1"/>
  <c r="D17" i="1"/>
  <c r="E17" i="1" s="1"/>
  <c r="D17" i="7"/>
  <c r="E17" i="7" s="1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E28" i="2" l="1"/>
  <c r="E27" i="2"/>
  <c r="G29" i="5"/>
  <c r="G29" i="2" s="1"/>
  <c r="F29" i="2"/>
  <c r="H29" i="4"/>
  <c r="I29" i="4" s="1"/>
  <c r="H29" i="1"/>
  <c r="I29" i="1" s="1"/>
  <c r="G28" i="5"/>
  <c r="G28" i="2" s="1"/>
  <c r="F28" i="2"/>
  <c r="H28" i="4"/>
  <c r="I28" i="4" s="1"/>
  <c r="H28" i="1"/>
  <c r="I28" i="1" s="1"/>
  <c r="H28" i="7"/>
  <c r="I28" i="7" s="1"/>
  <c r="F25" i="7"/>
  <c r="G25" i="7" s="1"/>
  <c r="H25" i="7" s="1"/>
  <c r="I25" i="7" s="1"/>
  <c r="H28" i="5"/>
  <c r="G27" i="5"/>
  <c r="G27" i="2" s="1"/>
  <c r="F27" i="2"/>
  <c r="H27" i="4"/>
  <c r="I27" i="4" s="1"/>
  <c r="H27" i="1"/>
  <c r="I27" i="1" s="1"/>
  <c r="H27" i="7"/>
  <c r="I27" i="7" s="1"/>
  <c r="G26" i="5"/>
  <c r="G26" i="2" s="1"/>
  <c r="F26" i="2"/>
  <c r="H26" i="4"/>
  <c r="I26" i="4" s="1"/>
  <c r="H26" i="1"/>
  <c r="I26" i="1" s="1"/>
  <c r="H26" i="7"/>
  <c r="I26" i="7" s="1"/>
  <c r="G25" i="5"/>
  <c r="H25" i="4"/>
  <c r="I25" i="4" s="1"/>
  <c r="H25" i="1"/>
  <c r="I25" i="1" s="1"/>
  <c r="D24" i="2"/>
  <c r="E24" i="2"/>
  <c r="F24" i="4"/>
  <c r="G24" i="4" s="1"/>
  <c r="F24" i="1"/>
  <c r="G24" i="1" s="1"/>
  <c r="F24" i="7"/>
  <c r="G24" i="7" s="1"/>
  <c r="H23" i="5"/>
  <c r="I23" i="5"/>
  <c r="F24" i="5"/>
  <c r="E23" i="2"/>
  <c r="D23" i="2"/>
  <c r="F23" i="4"/>
  <c r="G23" i="4" s="1"/>
  <c r="F23" i="1"/>
  <c r="G23" i="1" s="1"/>
  <c r="F23" i="7"/>
  <c r="G23" i="7" s="1"/>
  <c r="D22" i="2"/>
  <c r="E22" i="5"/>
  <c r="E22" i="2" s="1"/>
  <c r="F22" i="4"/>
  <c r="G22" i="4" s="1"/>
  <c r="F22" i="1"/>
  <c r="G22" i="1" s="1"/>
  <c r="E21" i="2"/>
  <c r="F22" i="7"/>
  <c r="G22" i="7" s="1"/>
  <c r="D21" i="2"/>
  <c r="F21" i="4"/>
  <c r="G21" i="4" s="1"/>
  <c r="F21" i="1"/>
  <c r="G21" i="1" s="1"/>
  <c r="E20" i="2"/>
  <c r="F21" i="7"/>
  <c r="G21" i="7" s="1"/>
  <c r="F21" i="5"/>
  <c r="D20" i="2"/>
  <c r="F20" i="4"/>
  <c r="G20" i="4" s="1"/>
  <c r="E19" i="2"/>
  <c r="D19" i="2"/>
  <c r="F20" i="1"/>
  <c r="G20" i="1" s="1"/>
  <c r="F20" i="7"/>
  <c r="G20" i="7" s="1"/>
  <c r="F20" i="5"/>
  <c r="F19" i="4"/>
  <c r="G19" i="4" s="1"/>
  <c r="F19" i="1"/>
  <c r="G19" i="1" s="1"/>
  <c r="E18" i="2"/>
  <c r="D18" i="2"/>
  <c r="F19" i="7"/>
  <c r="G19" i="7" s="1"/>
  <c r="E17" i="2"/>
  <c r="F19" i="5"/>
  <c r="F18" i="4"/>
  <c r="F18" i="1"/>
  <c r="G18" i="1" s="1"/>
  <c r="F18" i="7"/>
  <c r="G18" i="7" s="1"/>
  <c r="F18" i="5"/>
  <c r="G18" i="5" s="1"/>
  <c r="D17" i="2"/>
  <c r="F17" i="4"/>
  <c r="G17" i="4" s="1"/>
  <c r="E16" i="2"/>
  <c r="F17" i="1"/>
  <c r="G17" i="1" s="1"/>
  <c r="F17" i="7"/>
  <c r="G17" i="7" s="1"/>
  <c r="F17" i="5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 s="1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H29" i="5" l="1"/>
  <c r="I29" i="5" s="1"/>
  <c r="I29" i="2" s="1"/>
  <c r="F25" i="2"/>
  <c r="I28" i="5"/>
  <c r="I28" i="2" s="1"/>
  <c r="H28" i="2"/>
  <c r="H27" i="5"/>
  <c r="I27" i="5" s="1"/>
  <c r="I27" i="2" s="1"/>
  <c r="G25" i="2"/>
  <c r="H25" i="5"/>
  <c r="H25" i="2" s="1"/>
  <c r="H26" i="5"/>
  <c r="I26" i="5" s="1"/>
  <c r="I26" i="2" s="1"/>
  <c r="G24" i="5"/>
  <c r="G24" i="2" s="1"/>
  <c r="F24" i="2"/>
  <c r="H24" i="4"/>
  <c r="I24" i="4" s="1"/>
  <c r="H24" i="1"/>
  <c r="I24" i="1" s="1"/>
  <c r="H24" i="7"/>
  <c r="I24" i="7" s="1"/>
  <c r="F22" i="5"/>
  <c r="G22" i="5" s="1"/>
  <c r="G22" i="2" s="1"/>
  <c r="G23" i="2"/>
  <c r="F23" i="2"/>
  <c r="H23" i="4"/>
  <c r="I23" i="4" s="1"/>
  <c r="H23" i="1"/>
  <c r="I23" i="1" s="1"/>
  <c r="H23" i="7"/>
  <c r="I23" i="7" s="1"/>
  <c r="H22" i="4"/>
  <c r="I22" i="4" s="1"/>
  <c r="H22" i="1"/>
  <c r="I22" i="1" s="1"/>
  <c r="H22" i="7"/>
  <c r="I22" i="7" s="1"/>
  <c r="G21" i="5"/>
  <c r="G21" i="2" s="1"/>
  <c r="F21" i="2"/>
  <c r="H21" i="4"/>
  <c r="I21" i="4" s="1"/>
  <c r="H21" i="1"/>
  <c r="I21" i="1" s="1"/>
  <c r="H21" i="7"/>
  <c r="I21" i="7" s="1"/>
  <c r="G20" i="5"/>
  <c r="G20" i="2" s="1"/>
  <c r="F20" i="2"/>
  <c r="H20" i="4"/>
  <c r="I20" i="4" s="1"/>
  <c r="H20" i="1"/>
  <c r="I20" i="1" s="1"/>
  <c r="H20" i="7"/>
  <c r="I20" i="7" s="1"/>
  <c r="G19" i="5"/>
  <c r="G19" i="2" s="1"/>
  <c r="F19" i="2"/>
  <c r="H19" i="4"/>
  <c r="I19" i="4" s="1"/>
  <c r="H19" i="1"/>
  <c r="I19" i="1" s="1"/>
  <c r="H19" i="7"/>
  <c r="I19" i="7" s="1"/>
  <c r="G18" i="4"/>
  <c r="G18" i="2" s="1"/>
  <c r="F18" i="2"/>
  <c r="H18" i="1"/>
  <c r="I18" i="1" s="1"/>
  <c r="H18" i="7"/>
  <c r="I18" i="7" s="1"/>
  <c r="H18" i="5"/>
  <c r="I18" i="5" s="1"/>
  <c r="G17" i="5"/>
  <c r="G17" i="2" s="1"/>
  <c r="F17" i="2"/>
  <c r="H17" i="4"/>
  <c r="I17" i="4" s="1"/>
  <c r="H17" i="1"/>
  <c r="I17" i="1" s="1"/>
  <c r="H17" i="7"/>
  <c r="I17" i="7" s="1"/>
  <c r="G16" i="5"/>
  <c r="G16" i="2" s="1"/>
  <c r="F16" i="2"/>
  <c r="H16" i="4"/>
  <c r="I16" i="4" s="1"/>
  <c r="H16" i="1"/>
  <c r="I16" i="1" s="1"/>
  <c r="H16" i="7"/>
  <c r="I16" i="7" s="1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43" i="5"/>
  <c r="B43" i="5"/>
  <c r="D8" i="5"/>
  <c r="E8" i="5" s="1"/>
  <c r="C43" i="7"/>
  <c r="B43" i="7"/>
  <c r="D8" i="7"/>
  <c r="D43" i="7" s="1"/>
  <c r="C43" i="1"/>
  <c r="B43" i="1"/>
  <c r="D8" i="1"/>
  <c r="E8" i="1" s="1"/>
  <c r="H27" i="2" l="1"/>
  <c r="H29" i="2"/>
  <c r="H26" i="2"/>
  <c r="I25" i="5"/>
  <c r="I25" i="2" s="1"/>
  <c r="F22" i="2"/>
  <c r="H22" i="5"/>
  <c r="I22" i="5" s="1"/>
  <c r="I22" i="2" s="1"/>
  <c r="H24" i="5"/>
  <c r="H24" i="2" s="1"/>
  <c r="H21" i="5"/>
  <c r="H20" i="5"/>
  <c r="H20" i="2" s="1"/>
  <c r="H19" i="5"/>
  <c r="H19" i="2" s="1"/>
  <c r="H18" i="4"/>
  <c r="I18" i="4" s="1"/>
  <c r="I18" i="2" s="1"/>
  <c r="I19" i="5"/>
  <c r="I19" i="2" s="1"/>
  <c r="H17" i="5"/>
  <c r="I17" i="5" s="1"/>
  <c r="I17" i="2" s="1"/>
  <c r="H16" i="5"/>
  <c r="H16" i="2" s="1"/>
  <c r="H15" i="5"/>
  <c r="I15" i="5" s="1"/>
  <c r="I15" i="2" s="1"/>
  <c r="F11" i="2"/>
  <c r="H14" i="5"/>
  <c r="I14" i="5" s="1"/>
  <c r="I14" i="2" s="1"/>
  <c r="H13" i="5"/>
  <c r="H13" i="2" s="1"/>
  <c r="H12" i="5"/>
  <c r="I12" i="5" s="1"/>
  <c r="I12" i="2" s="1"/>
  <c r="A12" i="2"/>
  <c r="A13" i="5"/>
  <c r="A12" i="4"/>
  <c r="A12" i="1"/>
  <c r="A12" i="7"/>
  <c r="H11" i="5"/>
  <c r="H9" i="5"/>
  <c r="H9" i="2" s="1"/>
  <c r="I10" i="5"/>
  <c r="I10" i="2" s="1"/>
  <c r="H10" i="2"/>
  <c r="D43" i="5"/>
  <c r="F8" i="5"/>
  <c r="F43" i="5" s="1"/>
  <c r="E43" i="5"/>
  <c r="E8" i="7"/>
  <c r="E43" i="1"/>
  <c r="F8" i="1"/>
  <c r="F43" i="1" s="1"/>
  <c r="D43" i="1"/>
  <c r="H18" i="2" l="1"/>
  <c r="I20" i="5"/>
  <c r="I20" i="2" s="1"/>
  <c r="H22" i="2"/>
  <c r="I24" i="5"/>
  <c r="I24" i="2" s="1"/>
  <c r="I23" i="2"/>
  <c r="H23" i="2"/>
  <c r="I16" i="5"/>
  <c r="I16" i="2" s="1"/>
  <c r="I21" i="5"/>
  <c r="I21" i="2" s="1"/>
  <c r="H21" i="2"/>
  <c r="H17" i="2"/>
  <c r="H15" i="2"/>
  <c r="H14" i="2"/>
  <c r="I13" i="5"/>
  <c r="I13" i="2" s="1"/>
  <c r="H12" i="2"/>
  <c r="A13" i="2"/>
  <c r="A14" i="5"/>
  <c r="A13" i="4"/>
  <c r="A13" i="1"/>
  <c r="A13" i="7"/>
  <c r="I9" i="5"/>
  <c r="I9" i="2" s="1"/>
  <c r="I11" i="5"/>
  <c r="I11" i="2" s="1"/>
  <c r="H11" i="2"/>
  <c r="G8" i="1"/>
  <c r="G8" i="5"/>
  <c r="E43" i="7"/>
  <c r="F8" i="7"/>
  <c r="F43" i="7" s="1"/>
  <c r="A14" i="2" l="1"/>
  <c r="A15" i="5"/>
  <c r="A14" i="4"/>
  <c r="A14" i="1"/>
  <c r="A14" i="7"/>
  <c r="H8" i="1"/>
  <c r="H43" i="1" s="1"/>
  <c r="G43" i="1"/>
  <c r="H8" i="5"/>
  <c r="H43" i="5" s="1"/>
  <c r="G43" i="5"/>
  <c r="G8" i="7"/>
  <c r="A15" i="1" l="1"/>
  <c r="A15" i="7"/>
  <c r="A15" i="2"/>
  <c r="A16" i="5"/>
  <c r="A15" i="4"/>
  <c r="I8" i="1"/>
  <c r="I43" i="1" s="1"/>
  <c r="I8" i="5"/>
  <c r="I43" i="5" s="1"/>
  <c r="G43" i="7"/>
  <c r="H8" i="7"/>
  <c r="H43" i="7" s="1"/>
  <c r="A17" i="5" l="1"/>
  <c r="A16" i="1"/>
  <c r="A16" i="7"/>
  <c r="A16" i="2"/>
  <c r="A16" i="4"/>
  <c r="I8" i="7"/>
  <c r="I43" i="7" s="1"/>
  <c r="A17" i="4" l="1"/>
  <c r="A18" i="5"/>
  <c r="A17" i="1"/>
  <c r="A17" i="7"/>
  <c r="A17" i="2"/>
  <c r="C8" i="2"/>
  <c r="B8" i="2"/>
  <c r="A18" i="2" l="1"/>
  <c r="A18" i="4"/>
  <c r="A19" i="5"/>
  <c r="A18" i="1"/>
  <c r="A18" i="7"/>
  <c r="D8" i="4"/>
  <c r="E8" i="4" s="1"/>
  <c r="A19" i="2" l="1"/>
  <c r="A19" i="4"/>
  <c r="A20" i="5"/>
  <c r="A19" i="1"/>
  <c r="A19" i="7"/>
  <c r="E8" i="2"/>
  <c r="D8" i="2"/>
  <c r="D43" i="4"/>
  <c r="C43" i="4"/>
  <c r="B43" i="4"/>
  <c r="A20" i="1" l="1"/>
  <c r="A20" i="7"/>
  <c r="A20" i="2"/>
  <c r="A21" i="5"/>
  <c r="A20" i="4"/>
  <c r="F8" i="4"/>
  <c r="F8" i="2" s="1"/>
  <c r="E43" i="4"/>
  <c r="A21" i="7" l="1"/>
  <c r="A21" i="4"/>
  <c r="A21" i="1"/>
  <c r="A21" i="2"/>
  <c r="A22" i="5"/>
  <c r="G8" i="4"/>
  <c r="G8" i="2" s="1"/>
  <c r="F43" i="4"/>
  <c r="A22" i="2" l="1"/>
  <c r="A23" i="5"/>
  <c r="A22" i="4"/>
  <c r="A22" i="1"/>
  <c r="A22" i="7"/>
  <c r="G43" i="4"/>
  <c r="H8" i="4"/>
  <c r="H8" i="2" s="1"/>
  <c r="A23" i="1" l="1"/>
  <c r="A23" i="7"/>
  <c r="A23" i="2"/>
  <c r="A24" i="5"/>
  <c r="A23" i="4"/>
  <c r="I8" i="4"/>
  <c r="I8" i="2" s="1"/>
  <c r="H43" i="4"/>
  <c r="D43" i="2"/>
  <c r="C43" i="2"/>
  <c r="B43" i="2"/>
  <c r="A25" i="5" l="1"/>
  <c r="A24" i="7"/>
  <c r="A24" i="2"/>
  <c r="A24" i="4"/>
  <c r="A24" i="1"/>
  <c r="I43" i="4"/>
  <c r="E43" i="2"/>
  <c r="A25" i="2" l="1"/>
  <c r="A25" i="1"/>
  <c r="A26" i="5"/>
  <c r="A25" i="4"/>
  <c r="A25" i="7"/>
  <c r="F43" i="2"/>
  <c r="A26" i="2" l="1"/>
  <c r="A26" i="4"/>
  <c r="A26" i="1"/>
  <c r="A27" i="5"/>
  <c r="A26" i="7"/>
  <c r="G43" i="2"/>
  <c r="A28" i="5" l="1"/>
  <c r="A27" i="4"/>
  <c r="A27" i="1"/>
  <c r="A27" i="7"/>
  <c r="A27" i="2"/>
  <c r="I43" i="2"/>
  <c r="H43" i="2"/>
  <c r="A28" i="7" l="1"/>
  <c r="A28" i="2"/>
  <c r="A29" i="5"/>
  <c r="A28" i="4"/>
  <c r="A28" i="1"/>
  <c r="A30" i="5" l="1"/>
  <c r="A29" i="4"/>
  <c r="A29" i="1"/>
  <c r="A29" i="7"/>
  <c r="A29" i="2"/>
  <c r="A30" i="7" l="1"/>
  <c r="A30" i="2"/>
  <c r="A30" i="4"/>
  <c r="A30" i="1"/>
  <c r="A31" i="5"/>
  <c r="A32" i="5" s="1"/>
  <c r="A32" i="2" l="1"/>
  <c r="A33" i="5"/>
  <c r="A32" i="4"/>
  <c r="A32" i="1"/>
  <c r="A32" i="7"/>
  <c r="A31" i="7"/>
  <c r="A31" i="2"/>
  <c r="A31" i="1"/>
  <c r="A31" i="4"/>
  <c r="A33" i="2" l="1"/>
  <c r="A33" i="7"/>
  <c r="A33" i="4"/>
  <c r="A34" i="5"/>
  <c r="A33" i="1"/>
  <c r="A34" i="4" l="1"/>
  <c r="A34" i="1"/>
  <c r="A34" i="2"/>
  <c r="A34" i="7"/>
  <c r="A35" i="5"/>
  <c r="A35" i="2" l="1"/>
  <c r="A35" i="4"/>
  <c r="A35" i="1"/>
  <c r="A35" i="7"/>
  <c r="A36" i="5"/>
  <c r="A37" i="5" l="1"/>
  <c r="A36" i="4"/>
  <c r="A36" i="1"/>
  <c r="A36" i="7"/>
  <c r="A36" i="2"/>
  <c r="A37" i="2" l="1"/>
  <c r="A37" i="4"/>
  <c r="A38" i="5"/>
  <c r="A37" i="7"/>
  <c r="A37" i="1"/>
  <c r="A38" i="4" l="1"/>
  <c r="A38" i="1"/>
  <c r="A38" i="7"/>
  <c r="A38" i="2"/>
  <c r="A39" i="5"/>
  <c r="A39" i="4" l="1"/>
  <c r="A39" i="7"/>
  <c r="A39" i="2"/>
  <c r="A39" i="1"/>
  <c r="A40" i="5"/>
  <c r="A40" i="2" l="1"/>
  <c r="A40" i="4"/>
  <c r="A41" i="5"/>
  <c r="A40" i="1"/>
  <c r="A40" i="7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<sst xmlns="http://schemas.openxmlformats.org/spreadsheetml/2006/main" count="76" uniqueCount="22">
  <si>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</si>
  <si>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</si>
  <si>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</si>
  <si>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</si>
  <si>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</si>
  <si>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</si>
  <si>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</si>
  <si>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</si>
  <si>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</si>
  <si>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</si>
  <si>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</si>
  <si>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</si>
  <si>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</si>
  <si>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</si>
  <si>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</si>
  <si>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</si>
  <si>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</si>
  <si>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</si>
  <si>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</si>
  <si>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</si>
  <si>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</si>
  <si>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FEBRUARY 21,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</si>
</sst>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7"/>
  <sheetViews>
    <sheetView tabSelected="1" zoomScaleNormal="100" workbookViewId="0">
      <pane ySplit="7" topLeftCell="A18" activePane="bottomLeft" state="frozen"/>
      <selection pane="bottomLeft" activeCell="A42" sqref="A42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ht="15" customHeight="1" x14ac:dyDescent="0.25">
      <c r="A18" s="26">
        <f>Mountaineer!A18</f>
        <v>45913</v>
      </c>
      <c r="B18" s="4">
        <f>Mountaineer!B18+'Charles Town'!B18+Greenbrier!B18+'Mardi Gras'!B18</f>
        <v>178391503.74000001</v>
      </c>
      <c r="C18" s="4">
        <f>Mountaineer!C18+'Charles Town'!C18+Greenbrier!C18+'Mardi Gras'!C18</f>
        <v>170431917.99000001</v>
      </c>
      <c r="D18" s="4">
        <f>Mountaineer!D18+'Charles Town'!D18+Greenbrier!D18+'Mardi Gras'!D18</f>
        <v>7959585.7500000037</v>
      </c>
      <c r="E18" s="4">
        <f>Mountaineer!E18+'Charles Town'!E18+Greenbrier!E18+'Mardi Gras'!E18</f>
        <v>1193937.8699999999</v>
      </c>
      <c r="F18" s="4">
        <f>Mountaineer!F18+'Charles Town'!F18+Greenbrier!F18+'Mardi Gras'!F18</f>
        <v>179090.68000000002</v>
      </c>
      <c r="G18" s="4">
        <f>Mountaineer!G18+'Charles Town'!G18+Greenbrier!G18+'Mardi Gras'!G18</f>
        <v>1014847.19</v>
      </c>
      <c r="H18" s="4">
        <f>Mountaineer!H18+'Charles Town'!H18+Greenbrier!H18+'Mardi Gras'!H18</f>
        <v>10148.48</v>
      </c>
      <c r="I18" s="4">
        <f>Mountaineer!I18+'Charles Town'!I18+Greenbrier!I18+'Mardi Gras'!I18</f>
        <v>1004698.71</v>
      </c>
    </row>
    <row r="19" spans="1:9" ht="15" customHeight="1" x14ac:dyDescent="0.25">
      <c r="A19" s="26">
        <f>Mountaineer!A19</f>
        <v>45920</v>
      </c>
      <c r="B19" s="4">
        <f>Mountaineer!B19+'Charles Town'!B19+Greenbrier!B19+'Mardi Gras'!B19</f>
        <v>170012385.58000001</v>
      </c>
      <c r="C19" s="4">
        <f>Mountaineer!C19+'Charles Town'!C19+Greenbrier!C19+'Mardi Gras'!C19</f>
        <v>161884942.98999998</v>
      </c>
      <c r="D19" s="4">
        <f>Mountaineer!D19+'Charles Town'!D19+Greenbrier!D19+'Mardi Gras'!D19</f>
        <v>8127442.5900000408</v>
      </c>
      <c r="E19" s="4">
        <f>Mountaineer!E19+'Charles Town'!E19+Greenbrier!E19+'Mardi Gras'!E19</f>
        <v>1219116.3899999999</v>
      </c>
      <c r="F19" s="4">
        <f>Mountaineer!F19+'Charles Town'!F19+Greenbrier!F19+'Mardi Gras'!F19</f>
        <v>182867.46</v>
      </c>
      <c r="G19" s="4">
        <f>Mountaineer!G19+'Charles Town'!G19+Greenbrier!G19+'Mardi Gras'!G19</f>
        <v>1036248.9299999999</v>
      </c>
      <c r="H19" s="4">
        <f>Mountaineer!H19+'Charles Town'!H19+Greenbrier!H19+'Mardi Gras'!H19</f>
        <v>10362.48</v>
      </c>
      <c r="I19" s="4">
        <f>Mountaineer!I19+'Charles Town'!I19+Greenbrier!I19+'Mardi Gras'!I19</f>
        <v>1025886.45</v>
      </c>
    </row>
    <row r="20" spans="1:9" ht="15" customHeight="1" x14ac:dyDescent="0.25">
      <c r="A20" s="26">
        <f>Mountaineer!A20</f>
        <v>45927</v>
      </c>
      <c r="B20" s="4">
        <f>Mountaineer!B20+'Charles Town'!B20+Greenbrier!B20+'Mardi Gras'!B20</f>
        <v>172375472.97</v>
      </c>
      <c r="C20" s="4">
        <f>Mountaineer!C20+'Charles Town'!C20+Greenbrier!C20+'Mardi Gras'!C20</f>
        <v>164507552.00999999</v>
      </c>
      <c r="D20" s="4">
        <f>Mountaineer!D20+'Charles Town'!D20+Greenbrier!D20+'Mardi Gras'!D20</f>
        <v>7867920.9600000009</v>
      </c>
      <c r="E20" s="4">
        <f>Mountaineer!E20+'Charles Town'!E20+Greenbrier!E20+'Mardi Gras'!E20</f>
        <v>1180188.1399999999</v>
      </c>
      <c r="F20" s="4">
        <f>Mountaineer!F20+'Charles Town'!F20+Greenbrier!F20+'Mardi Gras'!F20</f>
        <v>177028.22</v>
      </c>
      <c r="G20" s="4">
        <f>Mountaineer!G20+'Charles Town'!G20+Greenbrier!G20+'Mardi Gras'!G20</f>
        <v>1003159.9199999999</v>
      </c>
      <c r="H20" s="4">
        <f>Mountaineer!H20+'Charles Town'!H20+Greenbrier!H20+'Mardi Gras'!H20</f>
        <v>10031.599999999999</v>
      </c>
      <c r="I20" s="4">
        <f>Mountaineer!I20+'Charles Town'!I20+Greenbrier!I20+'Mardi Gras'!I20</f>
        <v>993128.32</v>
      </c>
    </row>
    <row r="21" spans="1:9" ht="15" customHeight="1" x14ac:dyDescent="0.25">
      <c r="A21" s="26">
        <f>Mountaineer!A21</f>
        <v>45934</v>
      </c>
      <c r="B21" s="4">
        <f>Mountaineer!B21+'Charles Town'!B21+Greenbrier!B21+'Mardi Gras'!B21</f>
        <v>193712452.66999999</v>
      </c>
      <c r="C21" s="4">
        <f>Mountaineer!C21+'Charles Town'!C21+Greenbrier!C21+'Mardi Gras'!C21</f>
        <v>186186508.98000002</v>
      </c>
      <c r="D21" s="4">
        <f>Mountaineer!D21+'Charles Town'!D21+Greenbrier!D21+'Mardi Gras'!D21</f>
        <v>7525943.6899999864</v>
      </c>
      <c r="E21" s="4">
        <f>Mountaineer!E21+'Charles Town'!E21+Greenbrier!E21+'Mardi Gras'!E21</f>
        <v>1128891.55</v>
      </c>
      <c r="F21" s="4">
        <f>Mountaineer!F21+'Charles Town'!F21+Greenbrier!F21+'Mardi Gras'!F21</f>
        <v>169333.73</v>
      </c>
      <c r="G21" s="4">
        <f>Mountaineer!G21+'Charles Town'!G21+Greenbrier!G21+'Mardi Gras'!G21</f>
        <v>959557.81999999983</v>
      </c>
      <c r="H21" s="4">
        <f>Mountaineer!H21+'Charles Town'!H21+Greenbrier!H21+'Mardi Gras'!H21</f>
        <v>9595.58</v>
      </c>
      <c r="I21" s="4">
        <f>Mountaineer!I21+'Charles Town'!I21+Greenbrier!I21+'Mardi Gras'!I21</f>
        <v>949962.23999999999</v>
      </c>
    </row>
    <row r="22" spans="1:9" ht="15" customHeight="1" x14ac:dyDescent="0.25">
      <c r="A22" s="26">
        <f>Mountaineer!A22</f>
        <v>45941</v>
      </c>
      <c r="B22" s="4">
        <f>Mountaineer!B22+'Charles Town'!B22+Greenbrier!B22+'Mardi Gras'!B22</f>
        <v>187736042.03999999</v>
      </c>
      <c r="C22" s="4">
        <f>Mountaineer!C22+'Charles Town'!C22+Greenbrier!C22+'Mardi Gras'!C22</f>
        <v>180125480.18000001</v>
      </c>
      <c r="D22" s="4">
        <f>Mountaineer!D22+'Charles Town'!D22+Greenbrier!D22+'Mardi Gras'!D22</f>
        <v>7610561.8599999771</v>
      </c>
      <c r="E22" s="4">
        <f>Mountaineer!E22+'Charles Town'!E22+Greenbrier!E22+'Mardi Gras'!E22</f>
        <v>1141584.28</v>
      </c>
      <c r="F22" s="4">
        <f>Mountaineer!F22+'Charles Town'!F22+Greenbrier!F22+'Mardi Gras'!F22</f>
        <v>171237.65</v>
      </c>
      <c r="G22" s="4">
        <f>Mountaineer!G22+'Charles Town'!G22+Greenbrier!G22+'Mardi Gras'!G22</f>
        <v>970346.63</v>
      </c>
      <c r="H22" s="4">
        <f>Mountaineer!H22+'Charles Town'!H22+Greenbrier!H22+'Mardi Gras'!H22</f>
        <v>9703.4599999999991</v>
      </c>
      <c r="I22" s="4">
        <f>Mountaineer!I22+'Charles Town'!I22+Greenbrier!I22+'Mardi Gras'!I22</f>
        <v>960643.17</v>
      </c>
    </row>
    <row r="23" spans="1:9" ht="15" customHeight="1" x14ac:dyDescent="0.25">
      <c r="A23" s="26">
        <f>Mountaineer!A23</f>
        <v>45948</v>
      </c>
      <c r="B23" s="4">
        <f>Mountaineer!B23+'Charles Town'!B23+Greenbrier!B23+'Mardi Gras'!B23</f>
        <v>183846515.24999997</v>
      </c>
      <c r="C23" s="4">
        <f>Mountaineer!C23+'Charles Town'!C23+Greenbrier!C23+'Mardi Gras'!C23</f>
        <v>175705968.84999996</v>
      </c>
      <c r="D23" s="4">
        <f>Mountaineer!D23+'Charles Town'!D23+Greenbrier!D23+'Mardi Gras'!D23</f>
        <v>8140546.3999999911</v>
      </c>
      <c r="E23" s="4">
        <f>Mountaineer!E23+'Charles Town'!E23+Greenbrier!E23+'Mardi Gras'!E23</f>
        <v>1221081.9700000002</v>
      </c>
      <c r="F23" s="4">
        <f>Mountaineer!F23+'Charles Town'!F23+Greenbrier!F23+'Mardi Gras'!F23</f>
        <v>183162.29</v>
      </c>
      <c r="G23" s="4">
        <f>Mountaineer!G23+'Charles Town'!G23+Greenbrier!G23+'Mardi Gras'!G23</f>
        <v>1037919.6799999999</v>
      </c>
      <c r="H23" s="4">
        <f>Mountaineer!H23+'Charles Town'!H23+Greenbrier!H23+'Mardi Gras'!H23</f>
        <v>10379.209999999999</v>
      </c>
      <c r="I23" s="4">
        <f>Mountaineer!I23+'Charles Town'!I23+Greenbrier!I23+'Mardi Gras'!I23</f>
        <v>1027540.47</v>
      </c>
    </row>
    <row r="24" spans="1:9" ht="15" customHeight="1" x14ac:dyDescent="0.25">
      <c r="A24" s="26">
        <f>Mountaineer!A24</f>
        <v>45955</v>
      </c>
      <c r="B24" s="4">
        <f>Mountaineer!B24+'Charles Town'!B24+Greenbrier!B24+'Mardi Gras'!B24</f>
        <v>183236678.19</v>
      </c>
      <c r="C24" s="4">
        <f>Mountaineer!C24+'Charles Town'!C24+Greenbrier!C24+'Mardi Gras'!C24</f>
        <v>175516029.01000002</v>
      </c>
      <c r="D24" s="4">
        <f>Mountaineer!D24+'Charles Town'!D24+Greenbrier!D24+'Mardi Gras'!D24</f>
        <v>7720649.1799999997</v>
      </c>
      <c r="E24" s="4">
        <f>Mountaineer!E24+'Charles Town'!E24+Greenbrier!E24+'Mardi Gras'!E24</f>
        <v>1158097.3600000001</v>
      </c>
      <c r="F24" s="4">
        <f>Mountaineer!F24+'Charles Town'!F24+Greenbrier!F24+'Mardi Gras'!F24</f>
        <v>173714.6</v>
      </c>
      <c r="G24" s="4">
        <f>Mountaineer!G24+'Charles Town'!G24+Greenbrier!G24+'Mardi Gras'!G24</f>
        <v>984382.75999999989</v>
      </c>
      <c r="H24" s="4">
        <f>Mountaineer!H24+'Charles Town'!H24+Greenbrier!H24+'Mardi Gras'!H24</f>
        <v>9843.84</v>
      </c>
      <c r="I24" s="4">
        <f>Mountaineer!I24+'Charles Town'!I24+Greenbrier!I24+'Mardi Gras'!I24</f>
        <v>974538.91999999993</v>
      </c>
    </row>
    <row r="25" spans="1:9" ht="15" customHeight="1" x14ac:dyDescent="0.25">
      <c r="A25" s="26">
        <f>Mountaineer!A25</f>
        <v>45962</v>
      </c>
      <c r="B25" s="4">
        <f>Mountaineer!B25+'Charles Town'!B25+Greenbrier!B25+'Mardi Gras'!B25</f>
        <v>188390305.88999999</v>
      </c>
      <c r="C25" s="4">
        <f>Mountaineer!C25+'Charles Town'!C25+Greenbrier!C25+'Mardi Gras'!C25</f>
        <v>180295723.44</v>
      </c>
      <c r="D25" s="4">
        <f>Mountaineer!D25+'Charles Town'!D25+Greenbrier!D25+'Mardi Gras'!D25</f>
        <v>8094582.450000003</v>
      </c>
      <c r="E25" s="4">
        <f>Mountaineer!E25+'Charles Town'!E25+Greenbrier!E25+'Mardi Gras'!E25</f>
        <v>1214187.3599999999</v>
      </c>
      <c r="F25" s="4">
        <f>Mountaineer!F25+'Charles Town'!F25+Greenbrier!F25+'Mardi Gras'!F25</f>
        <v>182128.10000000003</v>
      </c>
      <c r="G25" s="4">
        <f>Mountaineer!G25+'Charles Town'!G25+Greenbrier!G25+'Mardi Gras'!G25</f>
        <v>1032059.2599999998</v>
      </c>
      <c r="H25" s="4">
        <f>Mountaineer!H25+'Charles Town'!H25+Greenbrier!H25+'Mardi Gras'!H25</f>
        <v>10320.58</v>
      </c>
      <c r="I25" s="4">
        <f>Mountaineer!I25+'Charles Town'!I25+Greenbrier!I25+'Mardi Gras'!I25</f>
        <v>1021738.6799999999</v>
      </c>
    </row>
    <row r="26" spans="1:9" ht="15" customHeight="1" x14ac:dyDescent="0.25">
      <c r="A26" s="26">
        <f>Mountaineer!A26</f>
        <v>45969</v>
      </c>
      <c r="B26" s="4">
        <f>Mountaineer!B26+'Charles Town'!B26+Greenbrier!B26+'Mardi Gras'!B26</f>
        <v>188005906.17000002</v>
      </c>
      <c r="C26" s="4">
        <f>Mountaineer!C26+'Charles Town'!C26+Greenbrier!C26+'Mardi Gras'!C26</f>
        <v>179764606.78</v>
      </c>
      <c r="D26" s="4">
        <f>Mountaineer!D26+'Charles Town'!D26+Greenbrier!D26+'Mardi Gras'!D26</f>
        <v>8241299.3900000006</v>
      </c>
      <c r="E26" s="4">
        <f>Mountaineer!E26+'Charles Town'!E26+Greenbrier!E26+'Mardi Gras'!E26</f>
        <v>1236194.9099999999</v>
      </c>
      <c r="F26" s="4">
        <f>Mountaineer!F26+'Charles Town'!F26+Greenbrier!F26+'Mardi Gras'!F26</f>
        <v>185429.24</v>
      </c>
      <c r="G26" s="4">
        <f>Mountaineer!G26+'Charles Town'!G26+Greenbrier!G26+'Mardi Gras'!G26</f>
        <v>1050765.6700000002</v>
      </c>
      <c r="H26" s="4">
        <f>Mountaineer!H26+'Charles Town'!H26+Greenbrier!H26+'Mardi Gras'!H26</f>
        <v>10507.66</v>
      </c>
      <c r="I26" s="4">
        <f>Mountaineer!I26+'Charles Town'!I26+Greenbrier!I26+'Mardi Gras'!I26</f>
        <v>1040258.01</v>
      </c>
    </row>
    <row r="27" spans="1:9" ht="15" customHeight="1" x14ac:dyDescent="0.25">
      <c r="A27" s="26">
        <f>Mountaineer!A27</f>
        <v>45976</v>
      </c>
      <c r="B27" s="4">
        <f>Mountaineer!B27+'Charles Town'!B27+Greenbrier!B27+'Mardi Gras'!B27</f>
        <v>177793442.73999998</v>
      </c>
      <c r="C27" s="4">
        <f>Mountaineer!C27+'Charles Town'!C27+Greenbrier!C27+'Mardi Gras'!C27</f>
        <v>168981547.43000001</v>
      </c>
      <c r="D27" s="4">
        <f>Mountaineer!D27+'Charles Town'!D27+Greenbrier!D27+'Mardi Gras'!D27</f>
        <v>8811895.3099999987</v>
      </c>
      <c r="E27" s="4">
        <f>Mountaineer!E27+'Charles Town'!E27+Greenbrier!E27+'Mardi Gras'!E27</f>
        <v>1321784.29</v>
      </c>
      <c r="F27" s="4">
        <f>Mountaineer!F27+'Charles Town'!F27+Greenbrier!F27+'Mardi Gras'!F27</f>
        <v>198267.64</v>
      </c>
      <c r="G27" s="4">
        <f>Mountaineer!G27+'Charles Town'!G27+Greenbrier!G27+'Mardi Gras'!G27</f>
        <v>1123516.6499999999</v>
      </c>
      <c r="H27" s="4">
        <f>Mountaineer!H27+'Charles Town'!H27+Greenbrier!H27+'Mardi Gras'!H27</f>
        <v>11235.17</v>
      </c>
      <c r="I27" s="4">
        <f>Mountaineer!I27+'Charles Town'!I27+Greenbrier!I27+'Mardi Gras'!I27</f>
        <v>1112281.48</v>
      </c>
    </row>
    <row r="28" spans="1:9" ht="15" customHeight="1" x14ac:dyDescent="0.25">
      <c r="A28" s="26">
        <f>Mountaineer!A28</f>
        <v>45983</v>
      </c>
      <c r="B28" s="4">
        <f>Mountaineer!B28+'Charles Town'!B28+Greenbrier!B28+'Mardi Gras'!B28</f>
        <v>183235646.39999998</v>
      </c>
      <c r="C28" s="4">
        <f>Mountaineer!C28+'Charles Town'!C28+Greenbrier!C28+'Mardi Gras'!C28</f>
        <v>174906841.47</v>
      </c>
      <c r="D28" s="4">
        <f>Mountaineer!D28+'Charles Town'!D28+Greenbrier!D28+'Mardi Gras'!D28</f>
        <v>8328804.9300000072</v>
      </c>
      <c r="E28" s="4">
        <f>Mountaineer!E28+'Charles Town'!E28+Greenbrier!E28+'Mardi Gras'!E28</f>
        <v>1249320.73</v>
      </c>
      <c r="F28" s="4">
        <f>Mountaineer!F28+'Charles Town'!F28+Greenbrier!F28+'Mardi Gras'!F28</f>
        <v>187398.12</v>
      </c>
      <c r="G28" s="4">
        <f>Mountaineer!G28+'Charles Town'!G28+Greenbrier!G28+'Mardi Gras'!G28</f>
        <v>1061922.6100000001</v>
      </c>
      <c r="H28" s="4">
        <f>Mountaineer!H28+'Charles Town'!H28+Greenbrier!H28+'Mardi Gras'!H28</f>
        <v>10619.23</v>
      </c>
      <c r="I28" s="4">
        <f>Mountaineer!I28+'Charles Town'!I28+Greenbrier!I28+'Mardi Gras'!I28</f>
        <v>1051303.3800000001</v>
      </c>
    </row>
    <row r="29" spans="1:9" ht="15" customHeight="1" x14ac:dyDescent="0.25">
      <c r="A29" s="26">
        <f>Mountaineer!A29</f>
        <v>45990</v>
      </c>
      <c r="B29" s="4">
        <f>Mountaineer!B29+'Charles Town'!B29+Greenbrier!B29+'Mardi Gras'!B29</f>
        <v>199001112.50999999</v>
      </c>
      <c r="C29" s="4">
        <f>Mountaineer!C29+'Charles Town'!C29+Greenbrier!C29+'Mardi Gras'!C29</f>
        <v>189802694.53999999</v>
      </c>
      <c r="D29" s="4">
        <f>Mountaineer!D29+'Charles Town'!D29+Greenbrier!D29+'Mardi Gras'!D29</f>
        <v>9198417.9699999988</v>
      </c>
      <c r="E29" s="4">
        <f>Mountaineer!E29+'Charles Town'!E29+Greenbrier!E29+'Mardi Gras'!E29</f>
        <v>1379762.69</v>
      </c>
      <c r="F29" s="4">
        <f>Mountaineer!F29+'Charles Town'!F29+Greenbrier!F29+'Mardi Gras'!F29</f>
        <v>206964.41</v>
      </c>
      <c r="G29" s="4">
        <f>Mountaineer!G29+'Charles Town'!G29+Greenbrier!G29+'Mardi Gras'!G29</f>
        <v>1172798.28</v>
      </c>
      <c r="H29" s="4">
        <f>Mountaineer!H29+'Charles Town'!H29+Greenbrier!H29+'Mardi Gras'!H29</f>
        <v>11727.99</v>
      </c>
      <c r="I29" s="4">
        <f>Mountaineer!I29+'Charles Town'!I29+Greenbrier!I29+'Mardi Gras'!I29</f>
        <v>1161070.29</v>
      </c>
    </row>
    <row r="30" spans="1:9" ht="15" customHeight="1" x14ac:dyDescent="0.25">
      <c r="A30" s="26">
        <f>Mountaineer!A30</f>
        <v>45997</v>
      </c>
      <c r="B30" s="4">
        <f>Mountaineer!B30+'Charles Town'!B30+Greenbrier!B30+'Mardi Gras'!B30</f>
        <v>191834689.43000001</v>
      </c>
      <c r="C30" s="4">
        <f>Mountaineer!C30+'Charles Town'!C30+Greenbrier!C30+'Mardi Gras'!C30</f>
        <v>182174931.36999997</v>
      </c>
      <c r="D30" s="4">
        <f>Mountaineer!D30+'Charles Town'!D30+Greenbrier!D30+'Mardi Gras'!D30</f>
        <v>9659758.0600000098</v>
      </c>
      <c r="E30" s="4">
        <f>Mountaineer!E30+'Charles Town'!E30+Greenbrier!E30+'Mardi Gras'!E30</f>
        <v>1448963.7</v>
      </c>
      <c r="F30" s="4">
        <f>Mountaineer!F30+'Charles Town'!F30+Greenbrier!F30+'Mardi Gras'!F30</f>
        <v>217344.56</v>
      </c>
      <c r="G30" s="4">
        <f>Mountaineer!G30+'Charles Town'!G30+Greenbrier!G30+'Mardi Gras'!G30</f>
        <v>1231619.1400000001</v>
      </c>
      <c r="H30" s="4">
        <f>Mountaineer!H30+'Charles Town'!H30+Greenbrier!H30+'Mardi Gras'!H30</f>
        <v>12316.189999999999</v>
      </c>
      <c r="I30" s="4">
        <f>Mountaineer!I30+'Charles Town'!I30+Greenbrier!I30+'Mardi Gras'!I30</f>
        <v>1219302.95</v>
      </c>
    </row>
    <row r="31" spans="1:9" ht="15" customHeight="1" x14ac:dyDescent="0.25">
      <c r="A31" s="26">
        <f>Mountaineer!A31</f>
        <v>46004</v>
      </c>
      <c r="B31" s="4">
        <f>Mountaineer!B31+'Charles Town'!B31+Greenbrier!B31+'Mardi Gras'!B31</f>
        <v>177673130.59</v>
      </c>
      <c r="C31" s="4">
        <f>Mountaineer!C31+'Charles Town'!C31+Greenbrier!C31+'Mardi Gras'!C31</f>
        <v>170606297.42000002</v>
      </c>
      <c r="D31" s="4">
        <f>Mountaineer!D31+'Charles Town'!D31+Greenbrier!D31+'Mardi Gras'!D31</f>
        <v>7066833.1700000018</v>
      </c>
      <c r="E31" s="4">
        <f>Mountaineer!E31+'Charles Town'!E31+Greenbrier!E31+'Mardi Gras'!E31</f>
        <v>1060024.98</v>
      </c>
      <c r="F31" s="4">
        <f>Mountaineer!F31+'Charles Town'!F31+Greenbrier!F31+'Mardi Gras'!F31</f>
        <v>159003.76</v>
      </c>
      <c r="G31" s="4">
        <f>Mountaineer!G31+'Charles Town'!G31+Greenbrier!G31+'Mardi Gras'!G31</f>
        <v>901021.22</v>
      </c>
      <c r="H31" s="4">
        <f>Mountaineer!H31+'Charles Town'!H31+Greenbrier!H31+'Mardi Gras'!H31</f>
        <v>9010.2199999999993</v>
      </c>
      <c r="I31" s="4">
        <f>Mountaineer!I31+'Charles Town'!I31+Greenbrier!I31+'Mardi Gras'!I31</f>
        <v>892011</v>
      </c>
    </row>
    <row r="32" spans="1:9" ht="15" customHeight="1" x14ac:dyDescent="0.25">
      <c r="A32" s="26">
        <f>Mountaineer!A32</f>
        <v>46011</v>
      </c>
      <c r="B32" s="4">
        <f>Mountaineer!B32+'Charles Town'!B32+Greenbrier!B32+'Mardi Gras'!B32</f>
        <v>190822469.86000001</v>
      </c>
      <c r="C32" s="4">
        <f>Mountaineer!C32+'Charles Town'!C32+Greenbrier!C32+'Mardi Gras'!C32</f>
        <v>183785831.63</v>
      </c>
      <c r="D32" s="4">
        <f>Mountaineer!D32+'Charles Town'!D32+Greenbrier!D32+'Mardi Gras'!D32</f>
        <v>7036638.2299999967</v>
      </c>
      <c r="E32" s="4">
        <f>Mountaineer!E32+'Charles Town'!E32+Greenbrier!E32+'Mardi Gras'!E32</f>
        <v>1055495.73</v>
      </c>
      <c r="F32" s="4">
        <f>Mountaineer!F32+'Charles Town'!F32+Greenbrier!F32+'Mardi Gras'!F32</f>
        <v>158324.35</v>
      </c>
      <c r="G32" s="4">
        <f>Mountaineer!G32+'Charles Town'!G32+Greenbrier!G32+'Mardi Gras'!G32</f>
        <v>897171.37999999989</v>
      </c>
      <c r="H32" s="4">
        <f>Mountaineer!H32+'Charles Town'!H32+Greenbrier!H32+'Mardi Gras'!H32</f>
        <v>8971.7199999999993</v>
      </c>
      <c r="I32" s="4">
        <f>Mountaineer!I32+'Charles Town'!I32+Greenbrier!I32+'Mardi Gras'!I32</f>
        <v>888199.66</v>
      </c>
    </row>
    <row r="33" spans="1:9" ht="15" customHeight="1" x14ac:dyDescent="0.25">
      <c r="A33" s="26">
        <f>Mountaineer!A33</f>
        <v>46018</v>
      </c>
      <c r="B33" s="4">
        <f>Mountaineer!B33+'Charles Town'!B33+Greenbrier!B33+'Mardi Gras'!B33</f>
        <v>205654338.37</v>
      </c>
      <c r="C33" s="4">
        <f>Mountaineer!C33+'Charles Town'!C33+Greenbrier!C33+'Mardi Gras'!C33</f>
        <v>197362678.78</v>
      </c>
      <c r="D33" s="4">
        <f>Mountaineer!D33+'Charles Town'!D33+Greenbrier!D33+'Mardi Gras'!D33</f>
        <v>8291659.5900000073</v>
      </c>
      <c r="E33" s="4">
        <f>Mountaineer!E33+'Charles Town'!E33+Greenbrier!E33+'Mardi Gras'!E33</f>
        <v>1243748.9500000002</v>
      </c>
      <c r="F33" s="4">
        <f>Mountaineer!F33+'Charles Town'!F33+Greenbrier!F33+'Mardi Gras'!F33</f>
        <v>186562.35</v>
      </c>
      <c r="G33" s="4">
        <f>Mountaineer!G33+'Charles Town'!G33+Greenbrier!G33+'Mardi Gras'!G33</f>
        <v>1057186.6000000001</v>
      </c>
      <c r="H33" s="4">
        <f>Mountaineer!H33+'Charles Town'!H33+Greenbrier!H33+'Mardi Gras'!H33</f>
        <v>10571.86</v>
      </c>
      <c r="I33" s="4">
        <f>Mountaineer!I33+'Charles Town'!I33+Greenbrier!I33+'Mardi Gras'!I33</f>
        <v>1046614.74</v>
      </c>
    </row>
    <row r="34" spans="1:9" ht="15" customHeight="1" x14ac:dyDescent="0.25">
      <c r="A34" s="26">
        <f>Mountaineer!A34</f>
        <v>46025</v>
      </c>
      <c r="B34" s="4">
        <f>Mountaineer!B34+'Charles Town'!B34+Greenbrier!B34+'Mardi Gras'!B34</f>
        <v>211426485.97999999</v>
      </c>
      <c r="C34" s="4">
        <f>Mountaineer!C34+'Charles Town'!C34+Greenbrier!C34+'Mardi Gras'!C34</f>
        <v>202220570.01000002</v>
      </c>
      <c r="D34" s="4">
        <f>Mountaineer!D34+'Charles Town'!D34+Greenbrier!D34+'Mardi Gras'!D34</f>
        <v>9205915.9699999914</v>
      </c>
      <c r="E34" s="4">
        <f>Mountaineer!E34+'Charles Town'!E34+Greenbrier!E34+'Mardi Gras'!E34</f>
        <v>1380887.4000000001</v>
      </c>
      <c r="F34" s="4">
        <f>Mountaineer!F34+'Charles Town'!F34+Greenbrier!F34+'Mardi Gras'!F34</f>
        <v>207133.11000000002</v>
      </c>
      <c r="G34" s="4">
        <f>Mountaineer!G34+'Charles Town'!G34+Greenbrier!G34+'Mardi Gras'!G34</f>
        <v>1173754.29</v>
      </c>
      <c r="H34" s="4">
        <f>Mountaineer!H34+'Charles Town'!H34+Greenbrier!H34+'Mardi Gras'!H34</f>
        <v>11737.539999999999</v>
      </c>
      <c r="I34" s="4">
        <f>Mountaineer!I34+'Charles Town'!I34+Greenbrier!I34+'Mardi Gras'!I34</f>
        <v>1162016.75</v>
      </c>
    </row>
    <row r="35" spans="1:9" ht="15" customHeight="1" x14ac:dyDescent="0.25">
      <c r="A35" s="26">
        <f>Mountaineer!A35</f>
        <v>46032</v>
      </c>
      <c r="B35" s="4">
        <f>Mountaineer!B35+'Charles Town'!B35+Greenbrier!B35+'Mardi Gras'!B35</f>
        <v>181952465.19999999</v>
      </c>
      <c r="C35" s="4">
        <f>Mountaineer!C35+'Charles Town'!C35+Greenbrier!C35+'Mardi Gras'!C35</f>
        <v>173368160.06</v>
      </c>
      <c r="D35" s="4">
        <f>Mountaineer!D35+'Charles Town'!D35+Greenbrier!D35+'Mardi Gras'!D35</f>
        <v>8584305.1399999931</v>
      </c>
      <c r="E35" s="4">
        <f>Mountaineer!E35+'Charles Town'!E35+Greenbrier!E35+'Mardi Gras'!E35</f>
        <v>1287645.76</v>
      </c>
      <c r="F35" s="4">
        <f>Mountaineer!F35+'Charles Town'!F35+Greenbrier!F35+'Mardi Gras'!F35</f>
        <v>193146.87</v>
      </c>
      <c r="G35" s="4">
        <f>Mountaineer!G35+'Charles Town'!G35+Greenbrier!G35+'Mardi Gras'!G35</f>
        <v>1094498.8899999999</v>
      </c>
      <c r="H35" s="4">
        <f>Mountaineer!H35+'Charles Town'!H35+Greenbrier!H35+'Mardi Gras'!H35</f>
        <v>10944.99</v>
      </c>
      <c r="I35" s="4">
        <f>Mountaineer!I35+'Charles Town'!I35+Greenbrier!I35+'Mardi Gras'!I35</f>
        <v>1083553.9000000001</v>
      </c>
    </row>
    <row r="36" spans="1:9" ht="15" customHeight="1" x14ac:dyDescent="0.25">
      <c r="A36" s="26">
        <f>Mountaineer!A36</f>
        <v>46039</v>
      </c>
      <c r="B36" s="4">
        <f>Mountaineer!B36+'Charles Town'!B36+Greenbrier!B36+'Mardi Gras'!B36</f>
        <v>180924894.42000002</v>
      </c>
      <c r="C36" s="4">
        <f>Mountaineer!C36+'Charles Town'!C36+Greenbrier!C36+'Mardi Gras'!C36</f>
        <v>172817073.16999999</v>
      </c>
      <c r="D36" s="4">
        <f>Mountaineer!D36+'Charles Town'!D36+Greenbrier!D36+'Mardi Gras'!D36</f>
        <v>8107821.2500000037</v>
      </c>
      <c r="E36" s="4">
        <f>Mountaineer!E36+'Charles Town'!E36+Greenbrier!E36+'Mardi Gras'!E36</f>
        <v>1216173.17</v>
      </c>
      <c r="F36" s="4">
        <f>Mountaineer!F36+'Charles Town'!F36+Greenbrier!F36+'Mardi Gras'!F36</f>
        <v>182425.96999999997</v>
      </c>
      <c r="G36" s="4">
        <f>Mountaineer!G36+'Charles Town'!G36+Greenbrier!G36+'Mardi Gras'!G36</f>
        <v>1033747.2000000001</v>
      </c>
      <c r="H36" s="4">
        <f>Mountaineer!H36+'Charles Town'!H36+Greenbrier!H36+'Mardi Gras'!H36</f>
        <v>10337.470000000001</v>
      </c>
      <c r="I36" s="4">
        <f>Mountaineer!I36+'Charles Town'!I36+Greenbrier!I36+'Mardi Gras'!I36</f>
        <v>1023409.73</v>
      </c>
    </row>
    <row r="37" spans="1:9" ht="15" customHeight="1" x14ac:dyDescent="0.25">
      <c r="A37" s="26">
        <f>Mountaineer!A37</f>
        <v>46046</v>
      </c>
      <c r="B37" s="4">
        <f>Mountaineer!B37+'Charles Town'!B37+Greenbrier!B37+'Mardi Gras'!B37</f>
        <v>171073580.57999998</v>
      </c>
      <c r="C37" s="4">
        <f>Mountaineer!C37+'Charles Town'!C37+Greenbrier!C37+'Mardi Gras'!C37</f>
        <v>162762866.47</v>
      </c>
      <c r="D37" s="4">
        <f>Mountaineer!D37+'Charles Town'!D37+Greenbrier!D37+'Mardi Gras'!D37</f>
        <v>8310714.1100000069</v>
      </c>
      <c r="E37" s="4">
        <f>Mountaineer!E37+'Charles Town'!E37+Greenbrier!E37+'Mardi Gras'!E37</f>
        <v>1246607.1099999999</v>
      </c>
      <c r="F37" s="4">
        <f>Mountaineer!F37+'Charles Town'!F37+Greenbrier!F37+'Mardi Gras'!F37</f>
        <v>186991.06</v>
      </c>
      <c r="G37" s="4">
        <f>Mountaineer!G37+'Charles Town'!G37+Greenbrier!G37+'Mardi Gras'!G37</f>
        <v>1059616.0499999998</v>
      </c>
      <c r="H37" s="4">
        <f>Mountaineer!H37+'Charles Town'!H37+Greenbrier!H37+'Mardi Gras'!H37</f>
        <v>10596.15</v>
      </c>
      <c r="I37" s="4">
        <f>Mountaineer!I37+'Charles Town'!I37+Greenbrier!I37+'Mardi Gras'!I37</f>
        <v>1049019.8999999999</v>
      </c>
    </row>
    <row r="38" spans="1:9" ht="15" customHeight="1" x14ac:dyDescent="0.25">
      <c r="A38" s="26">
        <f>Mountaineer!A38</f>
        <v>46053</v>
      </c>
      <c r="B38" s="4">
        <f>Mountaineer!B38+'Charles Town'!B38+Greenbrier!B38+'Mardi Gras'!B38</f>
        <v>190435141.54000002</v>
      </c>
      <c r="C38" s="4">
        <f>Mountaineer!C38+'Charles Town'!C38+Greenbrier!C38+'Mardi Gras'!C38</f>
        <v>181611984.80000001</v>
      </c>
      <c r="D38" s="4">
        <f>Mountaineer!D38+'Charles Town'!D38+Greenbrier!D38+'Mardi Gras'!D38</f>
        <v>8823156.7399999946</v>
      </c>
      <c r="E38" s="4">
        <f>Mountaineer!E38+'Charles Town'!E38+Greenbrier!E38+'Mardi Gras'!E38</f>
        <v>1323473.52</v>
      </c>
      <c r="F38" s="4">
        <f>Mountaineer!F38+'Charles Town'!F38+Greenbrier!F38+'Mardi Gras'!F38</f>
        <v>198521.03999999998</v>
      </c>
      <c r="G38" s="4">
        <f>Mountaineer!G38+'Charles Town'!G38+Greenbrier!G38+'Mardi Gras'!G38</f>
        <v>1124952.48</v>
      </c>
      <c r="H38" s="4">
        <f>Mountaineer!H38+'Charles Town'!H38+Greenbrier!H38+'Mardi Gras'!H38</f>
        <v>11249.529999999999</v>
      </c>
      <c r="I38" s="4">
        <f>Mountaineer!I38+'Charles Town'!I38+Greenbrier!I38+'Mardi Gras'!I38</f>
        <v>1113702.95</v>
      </c>
    </row>
    <row r="39" spans="1:9" ht="15" customHeight="1" x14ac:dyDescent="0.25">
      <c r="A39" s="26">
        <f>Mountaineer!A39</f>
        <v>46060</v>
      </c>
      <c r="B39" s="4">
        <f>Mountaineer!B39+'Charles Town'!B39+Greenbrier!B39+'Mardi Gras'!B39</f>
        <v>196672326.19</v>
      </c>
      <c r="C39" s="4">
        <f>Mountaineer!C39+'Charles Town'!C39+Greenbrier!C39+'Mardi Gras'!C39</f>
        <v>186815982.36000001</v>
      </c>
      <c r="D39" s="4">
        <f>Mountaineer!D39+'Charles Town'!D39+Greenbrier!D39+'Mardi Gras'!D39</f>
        <v>9856343.8299999982</v>
      </c>
      <c r="E39" s="4">
        <f>Mountaineer!E39+'Charles Town'!E39+Greenbrier!E39+'Mardi Gras'!E39</f>
        <v>1478451.57</v>
      </c>
      <c r="F39" s="4">
        <f>Mountaineer!F39+'Charles Town'!F39+Greenbrier!F39+'Mardi Gras'!F39</f>
        <v>221767.75</v>
      </c>
      <c r="G39" s="4">
        <f>Mountaineer!G39+'Charles Town'!G39+Greenbrier!G39+'Mardi Gras'!G39</f>
        <v>1256683.82</v>
      </c>
      <c r="H39" s="4">
        <f>Mountaineer!H39+'Charles Town'!H39+Greenbrier!H39+'Mardi Gras'!H39</f>
        <v>12566.84</v>
      </c>
      <c r="I39" s="4">
        <f>Mountaineer!I39+'Charles Town'!I39+Greenbrier!I39+'Mardi Gras'!I39</f>
        <v>1244116.98</v>
      </c>
    </row>
    <row r="40" spans="1:9" ht="15" customHeight="1" x14ac:dyDescent="0.25">
      <c r="A40" s="26">
        <f>Mountaineer!A40</f>
        <v>46067</v>
      </c>
      <c r="B40" s="4">
        <f>Mountaineer!B40+'Charles Town'!B40+Greenbrier!B40+'Mardi Gras'!B40</f>
        <v>200042329.31999999</v>
      </c>
      <c r="C40" s="4">
        <f>Mountaineer!C40+'Charles Town'!C40+Greenbrier!C40+'Mardi Gras'!C40</f>
        <v>191130475.16999999</v>
      </c>
      <c r="D40" s="4">
        <f>Mountaineer!D40+'Charles Town'!D40+Greenbrier!D40+'Mardi Gras'!D40</f>
        <v>8911854.1499999911</v>
      </c>
      <c r="E40" s="4">
        <f>Mountaineer!E40+'Charles Town'!E40+Greenbrier!E40+'Mardi Gras'!E40</f>
        <v>1336778.1099999999</v>
      </c>
      <c r="F40" s="4">
        <f>Mountaineer!F40+'Charles Town'!F40+Greenbrier!F40+'Mardi Gras'!F40</f>
        <v>200516.71000000002</v>
      </c>
      <c r="G40" s="4">
        <f>Mountaineer!G40+'Charles Town'!G40+Greenbrier!G40+'Mardi Gras'!G40</f>
        <v>1136261.3999999999</v>
      </c>
      <c r="H40" s="4">
        <f>Mountaineer!H40+'Charles Town'!H40+Greenbrier!H40+'Mardi Gras'!H40</f>
        <v>11362.61</v>
      </c>
      <c r="I40" s="4">
        <f>Mountaineer!I40+'Charles Town'!I40+Greenbrier!I40+'Mardi Gras'!I40</f>
        <v>1124898.79</v>
      </c>
    </row>
    <row r="41" spans="1:9" ht="15" customHeight="1" x14ac:dyDescent="0.25">
      <c r="A41" s="26">
        <f>Mountaineer!A41</f>
        <v>46074</v>
      </c>
      <c r="B41" s="4">
        <f>Mountaineer!B41+'Charles Town'!B41+Greenbrier!B41+'Mardi Gras'!B41</f>
        <v>201438287.81999999</v>
      </c>
      <c r="C41" s="4">
        <f>Mountaineer!C41+'Charles Town'!C41+Greenbrier!C41+'Mardi Gras'!C41</f>
        <v>192266700.72</v>
      </c>
      <c r="D41" s="4">
        <f>Mountaineer!D41+'Charles Town'!D41+Greenbrier!D41+'Mardi Gras'!D41</f>
        <v>9171587.099999994</v>
      </c>
      <c r="E41" s="4">
        <f>Mountaineer!E41+'Charles Town'!E41+Greenbrier!E41+'Mardi Gras'!E41</f>
        <v>1375738.0699999998</v>
      </c>
      <c r="F41" s="4">
        <f>Mountaineer!F41+'Charles Town'!F41+Greenbrier!F41+'Mardi Gras'!F41</f>
        <v>206360.71000000002</v>
      </c>
      <c r="G41" s="4">
        <f>Mountaineer!G41+'Charles Town'!G41+Greenbrier!G41+'Mardi Gras'!G41</f>
        <v>1169377.3599999999</v>
      </c>
      <c r="H41" s="4">
        <f>Mountaineer!H41+'Charles Town'!H41+Greenbrier!H41+'Mardi Gras'!H41</f>
        <v>11693.779999999999</v>
      </c>
      <c r="I41" s="4">
        <f>Mountaineer!I41+'Charles Town'!I41+Greenbrier!I41+'Mardi Gras'!I41</f>
        <v>1157683.58</v>
      </c>
    </row>
    <row r="42" spans="1:9" x14ac:dyDescent="0.25">
      <c r="E42" s="5"/>
      <c r="F42" s="5"/>
      <c r="G42" s="5"/>
      <c r="H42" s="5"/>
    </row>
    <row r="43" spans="1:9" ht="15" customHeight="1" thickBot="1" x14ac:dyDescent="0.3">
      <c r="B43" s="6">
        <f t="shared" ref="B43:I43" si="0">SUM(B8:B42)</f>
        <v>6144939634.7199984</v>
      </c>
      <c r="C43" s="6">
        <f t="shared" si="0"/>
        <v>5873744465.8800011</v>
      </c>
      <c r="D43" s="6">
        <f t="shared" si="0"/>
        <v>271195168.83999979</v>
      </c>
      <c r="E43" s="6">
        <f t="shared" si="0"/>
        <v>40679275.270000003</v>
      </c>
      <c r="F43" s="6">
        <f t="shared" si="0"/>
        <v>6101891.3199999994</v>
      </c>
      <c r="G43" s="6">
        <f t="shared" si="0"/>
        <v>34577383.950000003</v>
      </c>
      <c r="H43" s="6">
        <f t="shared" si="0"/>
        <v>345773.89</v>
      </c>
      <c r="I43" s="6">
        <f t="shared" si="0"/>
        <v>34231610.059999995</v>
      </c>
    </row>
    <row r="44" spans="1:9" ht="15" customHeight="1" thickTop="1" x14ac:dyDescent="0.25"/>
    <row r="45" spans="1:9" s="12" customFormat="1" ht="15" customHeight="1" x14ac:dyDescent="0.25">
      <c r="A45" s="11" t="s">
        <v>17</v>
      </c>
    </row>
    <row r="46" spans="1:9" s="12" customFormat="1" ht="15" customHeight="1" x14ac:dyDescent="0.25">
      <c r="A46" s="7" t="s">
        <v>14</v>
      </c>
    </row>
    <row r="47" spans="1:9" s="12" customFormat="1" ht="15" customHeight="1" x14ac:dyDescent="0.25">
      <c r="A47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3"/>
  <sheetViews>
    <sheetView zoomScaleNormal="100" workbookViewId="0">
      <pane ySplit="6" topLeftCell="A17" activePane="bottomLeft" state="frozen"/>
      <selection pane="bottomLeft" activeCell="A42" sqref="A42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 t="shared" ref="E12:E18" si="22">ROUND(D12*0.15,2)</f>
        <v>186611.84</v>
      </c>
      <c r="F12" s="15">
        <f t="shared" ref="F12" si="23">ROUND(E12*0.15,2)</f>
        <v>27991.78</v>
      </c>
      <c r="G12" s="15">
        <f t="shared" ref="G12" si="24">E12-F12</f>
        <v>158620.06</v>
      </c>
      <c r="H12" s="15">
        <f t="shared" ref="H12" si="25">ROUND(G12*0.01,2)</f>
        <v>1586.2</v>
      </c>
      <c r="I12" s="16">
        <f t="shared" ref="I12" si="26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7">B13-C13</f>
        <v>1330814.7899999991</v>
      </c>
      <c r="E13" s="15">
        <f t="shared" si="22"/>
        <v>199622.22</v>
      </c>
      <c r="F13" s="15">
        <f t="shared" ref="F13" si="28">ROUND(E13*0.15,2)</f>
        <v>29943.33</v>
      </c>
      <c r="G13" s="15">
        <f t="shared" ref="G13" si="29">E13-F13</f>
        <v>169678.89</v>
      </c>
      <c r="H13" s="15">
        <f t="shared" ref="H13" si="30">ROUND(G13*0.01,2)</f>
        <v>1696.79</v>
      </c>
      <c r="I13" s="16">
        <f t="shared" ref="I13" si="31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2">B14-C14</f>
        <v>1388083.9900000021</v>
      </c>
      <c r="E14" s="15">
        <f t="shared" si="22"/>
        <v>208212.6</v>
      </c>
      <c r="F14" s="15">
        <f t="shared" ref="F14" si="33">ROUND(E14*0.15,2)</f>
        <v>31231.89</v>
      </c>
      <c r="G14" s="15">
        <f t="shared" ref="G14" si="34">E14-F14</f>
        <v>176980.71000000002</v>
      </c>
      <c r="H14" s="15">
        <f t="shared" ref="H14" si="35">ROUND(G14*0.01,2)</f>
        <v>1769.81</v>
      </c>
      <c r="I14" s="16">
        <f t="shared" ref="I14" si="36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7">B15-C15</f>
        <v>1442432.1800000034</v>
      </c>
      <c r="E15" s="15">
        <f t="shared" si="22"/>
        <v>216364.83</v>
      </c>
      <c r="F15" s="15">
        <f t="shared" ref="F15" si="38">ROUND(E15*0.15,2)</f>
        <v>32454.720000000001</v>
      </c>
      <c r="G15" s="15">
        <f t="shared" ref="G15" si="39">E15-F15</f>
        <v>183910.11</v>
      </c>
      <c r="H15" s="15">
        <f t="shared" ref="H15" si="40">ROUND(G15*0.01,2)</f>
        <v>1839.1</v>
      </c>
      <c r="I15" s="16">
        <f t="shared" ref="I15" si="41">G15-H15</f>
        <v>182071.00999999998</v>
      </c>
    </row>
    <row r="16" spans="1:9" ht="15" customHeight="1" x14ac:dyDescent="0.25">
      <c r="A16" s="27">
        <f t="shared" ref="A16:A31" si="42">A15+7</f>
        <v>45899</v>
      </c>
      <c r="B16" s="15">
        <v>28607266.510000002</v>
      </c>
      <c r="C16" s="15">
        <v>27202508.289999999</v>
      </c>
      <c r="D16" s="15">
        <f t="shared" ref="D16" si="43">B16-C16</f>
        <v>1404758.2200000025</v>
      </c>
      <c r="E16" s="15">
        <f t="shared" si="22"/>
        <v>210713.73</v>
      </c>
      <c r="F16" s="15">
        <f t="shared" ref="F16" si="44">ROUND(E16*0.15,2)</f>
        <v>31607.06</v>
      </c>
      <c r="G16" s="15">
        <f t="shared" ref="G16" si="45">E16-F16</f>
        <v>179106.67</v>
      </c>
      <c r="H16" s="15">
        <f t="shared" ref="H16" si="46">ROUND(G16*0.01,2)</f>
        <v>1791.07</v>
      </c>
      <c r="I16" s="16">
        <f t="shared" ref="I16" si="47">G16-H16</f>
        <v>177315.6</v>
      </c>
    </row>
    <row r="17" spans="1:9" ht="15" customHeight="1" x14ac:dyDescent="0.25">
      <c r="A17" s="27">
        <f t="shared" si="42"/>
        <v>45906</v>
      </c>
      <c r="B17" s="15">
        <v>32300076.179999992</v>
      </c>
      <c r="C17" s="15">
        <v>30808224.99000001</v>
      </c>
      <c r="D17" s="15">
        <f t="shared" ref="D17" si="48">B17-C17</f>
        <v>1491851.1899999827</v>
      </c>
      <c r="E17" s="15">
        <f t="shared" si="22"/>
        <v>223777.68</v>
      </c>
      <c r="F17" s="15">
        <f t="shared" ref="F17" si="49">ROUND(E17*0.15,2)</f>
        <v>33566.65</v>
      </c>
      <c r="G17" s="15">
        <f t="shared" ref="G17" si="50">E17-F17</f>
        <v>190211.03</v>
      </c>
      <c r="H17" s="15">
        <f t="shared" ref="H17" si="51">ROUND(G17*0.01,2)</f>
        <v>1902.11</v>
      </c>
      <c r="I17" s="16">
        <f t="shared" ref="I17" si="52">G17-H17</f>
        <v>188308.92</v>
      </c>
    </row>
    <row r="18" spans="1:9" ht="15" customHeight="1" x14ac:dyDescent="0.25">
      <c r="A18" s="27">
        <f t="shared" si="42"/>
        <v>45913</v>
      </c>
      <c r="B18" s="15">
        <v>29885460.359999999</v>
      </c>
      <c r="C18" s="15">
        <v>28594466.84</v>
      </c>
      <c r="D18" s="15">
        <f t="shared" ref="D18" si="53">B18-C18</f>
        <v>1290993.5199999996</v>
      </c>
      <c r="E18" s="15">
        <f t="shared" si="22"/>
        <v>193649.03</v>
      </c>
      <c r="F18" s="15">
        <f t="shared" ref="F18" si="54">ROUND(E18*0.15,2)</f>
        <v>29047.35</v>
      </c>
      <c r="G18" s="15">
        <f t="shared" ref="G18" si="55">E18-F18</f>
        <v>164601.68</v>
      </c>
      <c r="H18" s="15">
        <f t="shared" ref="H18" si="56">ROUND(G18*0.01,2)</f>
        <v>1646.02</v>
      </c>
      <c r="I18" s="16">
        <f t="shared" ref="I18" si="57">G18-H18</f>
        <v>162955.66</v>
      </c>
    </row>
    <row r="19" spans="1:9" ht="15" customHeight="1" x14ac:dyDescent="0.25">
      <c r="A19" s="27">
        <f t="shared" si="42"/>
        <v>45920</v>
      </c>
      <c r="B19" s="15">
        <v>28862142.910000019</v>
      </c>
      <c r="C19" s="15">
        <v>27525029.50999999</v>
      </c>
      <c r="D19" s="15">
        <f t="shared" ref="D19" si="58">B19-C19</f>
        <v>1337113.4000000283</v>
      </c>
      <c r="E19" s="15">
        <f t="shared" ref="E19" si="59">ROUND(D19*0.15,2)</f>
        <v>200567.01</v>
      </c>
      <c r="F19" s="15">
        <f t="shared" ref="F19" si="60">ROUND(E19*0.15,2)</f>
        <v>30085.05</v>
      </c>
      <c r="G19" s="15">
        <f t="shared" ref="G19" si="61">E19-F19</f>
        <v>170481.96000000002</v>
      </c>
      <c r="H19" s="15">
        <f t="shared" ref="H19" si="62">ROUND(G19*0.01,2)</f>
        <v>1704.82</v>
      </c>
      <c r="I19" s="16">
        <f t="shared" ref="I19" si="63">G19-H19</f>
        <v>168777.14</v>
      </c>
    </row>
    <row r="20" spans="1:9" ht="15" customHeight="1" x14ac:dyDescent="0.25">
      <c r="A20" s="27">
        <f t="shared" si="42"/>
        <v>45927</v>
      </c>
      <c r="B20" s="15">
        <v>31627077.309999995</v>
      </c>
      <c r="C20" s="15">
        <v>30075671.729999997</v>
      </c>
      <c r="D20" s="15">
        <f t="shared" ref="D20" si="64">B20-C20</f>
        <v>1551405.5799999982</v>
      </c>
      <c r="E20" s="15">
        <f t="shared" ref="E20" si="65">ROUND(D20*0.15,2)</f>
        <v>232710.84</v>
      </c>
      <c r="F20" s="15">
        <f t="shared" ref="F20" si="66">ROUND(E20*0.15,2)</f>
        <v>34906.629999999997</v>
      </c>
      <c r="G20" s="15">
        <f t="shared" ref="G20" si="67">E20-F20</f>
        <v>197804.21</v>
      </c>
      <c r="H20" s="15">
        <f t="shared" ref="H20" si="68">ROUND(G20*0.01,2)</f>
        <v>1978.04</v>
      </c>
      <c r="I20" s="16">
        <f t="shared" ref="I20" si="69">G20-H20</f>
        <v>195826.16999999998</v>
      </c>
    </row>
    <row r="21" spans="1:9" ht="15" customHeight="1" x14ac:dyDescent="0.25">
      <c r="A21" s="27">
        <f t="shared" si="42"/>
        <v>45934</v>
      </c>
      <c r="B21" s="15">
        <v>34002750.369999997</v>
      </c>
      <c r="C21" s="15">
        <v>32452221.489999998</v>
      </c>
      <c r="D21" s="15">
        <f t="shared" ref="D21" si="70">B21-C21</f>
        <v>1550528.879999999</v>
      </c>
      <c r="E21" s="15">
        <f t="shared" ref="E21" si="71">ROUND(D21*0.15,2)</f>
        <v>232579.33</v>
      </c>
      <c r="F21" s="15">
        <f t="shared" ref="F21" si="72">ROUND(E21*0.15,2)</f>
        <v>34886.9</v>
      </c>
      <c r="G21" s="15">
        <f t="shared" ref="G21" si="73">E21-F21</f>
        <v>197692.43</v>
      </c>
      <c r="H21" s="15">
        <f t="shared" ref="H21" si="74">ROUND(G21*0.01,2)</f>
        <v>1976.92</v>
      </c>
      <c r="I21" s="16">
        <f t="shared" ref="I21" si="75">G21-H21</f>
        <v>195715.50999999998</v>
      </c>
    </row>
    <row r="22" spans="1:9" ht="15" customHeight="1" x14ac:dyDescent="0.25">
      <c r="A22" s="27">
        <f t="shared" si="42"/>
        <v>45941</v>
      </c>
      <c r="B22" s="15">
        <v>32247860.269999988</v>
      </c>
      <c r="C22" s="15">
        <v>30826329.609999999</v>
      </c>
      <c r="D22" s="15">
        <f t="shared" ref="D22" si="76">B22-C22</f>
        <v>1421530.659999989</v>
      </c>
      <c r="E22" s="15">
        <f>ROUND(D22*0.15,2)-0.01</f>
        <v>213229.59</v>
      </c>
      <c r="F22" s="15">
        <f t="shared" ref="F22" si="77">ROUND(E22*0.15,2)</f>
        <v>31984.44</v>
      </c>
      <c r="G22" s="15">
        <f t="shared" ref="G22" si="78">E22-F22</f>
        <v>181245.15</v>
      </c>
      <c r="H22" s="15">
        <f t="shared" ref="H22" si="79">ROUND(G22*0.01,2)</f>
        <v>1812.45</v>
      </c>
      <c r="I22" s="16">
        <f t="shared" ref="I22" si="80">G22-H22</f>
        <v>179432.69999999998</v>
      </c>
    </row>
    <row r="23" spans="1:9" ht="15" customHeight="1" x14ac:dyDescent="0.25">
      <c r="A23" s="27">
        <f t="shared" si="42"/>
        <v>45948</v>
      </c>
      <c r="B23" s="15">
        <v>35927851.289999984</v>
      </c>
      <c r="C23" s="15">
        <v>34343178.759999983</v>
      </c>
      <c r="D23" s="15">
        <f t="shared" ref="D23" si="81">B23-C23</f>
        <v>1584672.5300000012</v>
      </c>
      <c r="E23" s="15">
        <f t="shared" ref="E23:F25" si="82">ROUND(D23*0.15,2)</f>
        <v>237700.88</v>
      </c>
      <c r="F23" s="15">
        <f t="shared" si="82"/>
        <v>35655.129999999997</v>
      </c>
      <c r="G23" s="15">
        <f t="shared" ref="G23:G28" si="83">E23-F23</f>
        <v>202045.75</v>
      </c>
      <c r="H23" s="15">
        <f t="shared" ref="H23:H28" si="84">ROUND(G23*0.01,2)</f>
        <v>2020.46</v>
      </c>
      <c r="I23" s="16">
        <f t="shared" ref="I23:I28" si="85">G23-H23</f>
        <v>200025.29</v>
      </c>
    </row>
    <row r="24" spans="1:9" ht="15" customHeight="1" x14ac:dyDescent="0.25">
      <c r="A24" s="27">
        <f t="shared" si="42"/>
        <v>45955</v>
      </c>
      <c r="B24" s="15">
        <v>35784742.68</v>
      </c>
      <c r="C24" s="15">
        <v>34391451.549999997</v>
      </c>
      <c r="D24" s="15">
        <f t="shared" ref="D24" si="86">B24-C24</f>
        <v>1393291.1300000027</v>
      </c>
      <c r="E24" s="15">
        <f t="shared" si="82"/>
        <v>208993.67</v>
      </c>
      <c r="F24" s="15">
        <f t="shared" si="82"/>
        <v>31349.05</v>
      </c>
      <c r="G24" s="15">
        <f t="shared" si="83"/>
        <v>177644.62000000002</v>
      </c>
      <c r="H24" s="15">
        <f t="shared" si="84"/>
        <v>1776.45</v>
      </c>
      <c r="I24" s="16">
        <f t="shared" si="85"/>
        <v>175868.17</v>
      </c>
    </row>
    <row r="25" spans="1:9" ht="15" customHeight="1" x14ac:dyDescent="0.25">
      <c r="A25" s="27">
        <f t="shared" si="42"/>
        <v>45962</v>
      </c>
      <c r="B25" s="15">
        <v>36485422.909999996</v>
      </c>
      <c r="C25" s="15">
        <v>34830817.189999998</v>
      </c>
      <c r="D25" s="15">
        <f t="shared" ref="D25" si="87">B25-C25</f>
        <v>1654605.7199999988</v>
      </c>
      <c r="E25" s="15">
        <f t="shared" si="82"/>
        <v>248190.86</v>
      </c>
      <c r="F25" s="15">
        <f t="shared" si="82"/>
        <v>37228.629999999997</v>
      </c>
      <c r="G25" s="15">
        <f t="shared" si="83"/>
        <v>210962.22999999998</v>
      </c>
      <c r="H25" s="15">
        <f t="shared" si="84"/>
        <v>2109.62</v>
      </c>
      <c r="I25" s="16">
        <f t="shared" si="85"/>
        <v>208852.61</v>
      </c>
    </row>
    <row r="26" spans="1:9" ht="15" customHeight="1" x14ac:dyDescent="0.25">
      <c r="A26" s="27">
        <f t="shared" si="42"/>
        <v>45969</v>
      </c>
      <c r="B26" s="15">
        <v>36074261.850000001</v>
      </c>
      <c r="C26" s="15">
        <v>34474720.600000001</v>
      </c>
      <c r="D26" s="15">
        <f t="shared" ref="D26" si="88">B26-C26</f>
        <v>1599541.25</v>
      </c>
      <c r="E26" s="15">
        <f t="shared" ref="E26" si="89">ROUND(D26*0.15,2)</f>
        <v>239931.19</v>
      </c>
      <c r="F26" s="15">
        <f t="shared" ref="F26" si="90">ROUND(E26*0.15,2)</f>
        <v>35989.68</v>
      </c>
      <c r="G26" s="15">
        <f t="shared" si="83"/>
        <v>203941.51</v>
      </c>
      <c r="H26" s="15">
        <f t="shared" si="84"/>
        <v>2039.42</v>
      </c>
      <c r="I26" s="16">
        <f t="shared" si="85"/>
        <v>201902.09</v>
      </c>
    </row>
    <row r="27" spans="1:9" ht="15" customHeight="1" x14ac:dyDescent="0.25">
      <c r="A27" s="27">
        <f t="shared" si="42"/>
        <v>45976</v>
      </c>
      <c r="B27" s="15">
        <v>34688291.659999996</v>
      </c>
      <c r="C27" s="15">
        <v>32887075.699999999</v>
      </c>
      <c r="D27" s="15">
        <f t="shared" ref="D27" si="91">B27-C27</f>
        <v>1801215.9599999972</v>
      </c>
      <c r="E27" s="15">
        <f>ROUND(D27*0.15,2)+0.01</f>
        <v>270182.40000000002</v>
      </c>
      <c r="F27" s="15">
        <f t="shared" ref="F27" si="92">ROUND(E27*0.15,2)</f>
        <v>40527.360000000001</v>
      </c>
      <c r="G27" s="15">
        <f t="shared" si="83"/>
        <v>229655.04000000004</v>
      </c>
      <c r="H27" s="15">
        <f t="shared" si="84"/>
        <v>2296.5500000000002</v>
      </c>
      <c r="I27" s="16">
        <f t="shared" si="85"/>
        <v>227358.49000000005</v>
      </c>
    </row>
    <row r="28" spans="1:9" ht="15" customHeight="1" x14ac:dyDescent="0.25">
      <c r="A28" s="27">
        <f t="shared" si="42"/>
        <v>45983</v>
      </c>
      <c r="B28" s="15">
        <v>32855763.170000002</v>
      </c>
      <c r="C28" s="15">
        <v>31190196.25</v>
      </c>
      <c r="D28" s="15">
        <f t="shared" ref="D28" si="93">B28-C28</f>
        <v>1665566.9200000018</v>
      </c>
      <c r="E28" s="15">
        <f>ROUND(D28*0.15,2)</f>
        <v>249835.04</v>
      </c>
      <c r="F28" s="15">
        <f t="shared" ref="F28" si="94">ROUND(E28*0.15,2)</f>
        <v>37475.26</v>
      </c>
      <c r="G28" s="15">
        <f t="shared" si="83"/>
        <v>212359.78</v>
      </c>
      <c r="H28" s="15">
        <f t="shared" si="84"/>
        <v>2123.6</v>
      </c>
      <c r="I28" s="16">
        <f t="shared" si="85"/>
        <v>210236.18</v>
      </c>
    </row>
    <row r="29" spans="1:9" ht="15" customHeight="1" x14ac:dyDescent="0.25">
      <c r="A29" s="27">
        <f t="shared" si="42"/>
        <v>45990</v>
      </c>
      <c r="B29" s="15">
        <v>37252922.859999999</v>
      </c>
      <c r="C29" s="15">
        <v>35472114.390000001</v>
      </c>
      <c r="D29" s="15">
        <f t="shared" ref="D29" si="95">B29-C29</f>
        <v>1780808.4699999988</v>
      </c>
      <c r="E29" s="15">
        <f>ROUND(D29*0.15,2)-0.01</f>
        <v>267121.26</v>
      </c>
      <c r="F29" s="15">
        <f t="shared" ref="F29" si="96">ROUND(E29*0.15,2)</f>
        <v>40068.19</v>
      </c>
      <c r="G29" s="15">
        <f t="shared" ref="G29" si="97">E29-F29</f>
        <v>227053.07</v>
      </c>
      <c r="H29" s="15">
        <f t="shared" ref="H29" si="98">ROUND(G29*0.01,2)</f>
        <v>2270.5300000000002</v>
      </c>
      <c r="I29" s="16">
        <f t="shared" ref="I29" si="99">G29-H29</f>
        <v>224782.54</v>
      </c>
    </row>
    <row r="30" spans="1:9" ht="15" customHeight="1" x14ac:dyDescent="0.25">
      <c r="A30" s="27">
        <f t="shared" si="42"/>
        <v>45997</v>
      </c>
      <c r="B30" s="15">
        <v>36567809.810000002</v>
      </c>
      <c r="C30" s="15">
        <v>34495956.119999997</v>
      </c>
      <c r="D30" s="15">
        <f t="shared" ref="D30" si="100">B30-C30</f>
        <v>2071853.6900000051</v>
      </c>
      <c r="E30" s="15">
        <f>ROUND(D30*0.15,2)</f>
        <v>310778.05</v>
      </c>
      <c r="F30" s="15">
        <f t="shared" ref="F30" si="101">ROUND(E30*0.15,2)</f>
        <v>46616.71</v>
      </c>
      <c r="G30" s="15">
        <f t="shared" ref="G30" si="102">E30-F30</f>
        <v>264161.33999999997</v>
      </c>
      <c r="H30" s="15">
        <f t="shared" ref="H30" si="103">ROUND(G30*0.01,2)</f>
        <v>2641.61</v>
      </c>
      <c r="I30" s="16">
        <f t="shared" ref="I30" si="104">G30-H30</f>
        <v>261519.72999999998</v>
      </c>
    </row>
    <row r="31" spans="1:9" ht="15" customHeight="1" x14ac:dyDescent="0.25">
      <c r="A31" s="27">
        <f t="shared" si="42"/>
        <v>46004</v>
      </c>
      <c r="B31" s="15">
        <v>35140415.469999999</v>
      </c>
      <c r="C31" s="15">
        <v>33572029.399999999</v>
      </c>
      <c r="D31" s="15">
        <f t="shared" ref="D31" si="105">B31-C31</f>
        <v>1568386.0700000003</v>
      </c>
      <c r="E31" s="15">
        <f>ROUND(D31*0.15,2)</f>
        <v>235257.91</v>
      </c>
      <c r="F31" s="15">
        <f t="shared" ref="F31" si="106">ROUND(E31*0.15,2)</f>
        <v>35288.69</v>
      </c>
      <c r="G31" s="15">
        <f t="shared" ref="G31" si="107">E31-F31</f>
        <v>199969.22</v>
      </c>
      <c r="H31" s="15">
        <f t="shared" ref="H31" si="108">ROUND(G31*0.01,2)</f>
        <v>1999.69</v>
      </c>
      <c r="I31" s="16">
        <f t="shared" ref="I31" si="109">G31-H31</f>
        <v>197969.53</v>
      </c>
    </row>
    <row r="32" spans="1:9" ht="15" customHeight="1" x14ac:dyDescent="0.25">
      <c r="A32" s="27">
        <f t="shared" ref="A32:A41" si="110">A31+7</f>
        <v>46011</v>
      </c>
      <c r="B32" s="15">
        <v>34768134.829999998</v>
      </c>
      <c r="C32" s="15">
        <v>33140078.710000001</v>
      </c>
      <c r="D32" s="15">
        <f t="shared" ref="D32" si="111">B32-C32</f>
        <v>1628056.1199999973</v>
      </c>
      <c r="E32" s="15">
        <f>ROUND(D32*0.15,2)-0.01</f>
        <v>244208.41</v>
      </c>
      <c r="F32" s="15">
        <f t="shared" ref="F32" si="112">ROUND(E32*0.15,2)</f>
        <v>36631.26</v>
      </c>
      <c r="G32" s="15">
        <f t="shared" ref="G32" si="113">E32-F32</f>
        <v>207577.15</v>
      </c>
      <c r="H32" s="15">
        <f t="shared" ref="H32" si="114">ROUND(G32*0.01,2)</f>
        <v>2075.77</v>
      </c>
      <c r="I32" s="16">
        <f t="shared" ref="I32" si="115">G32-H32</f>
        <v>205501.38</v>
      </c>
    </row>
    <row r="33" spans="1:9" ht="15" customHeight="1" x14ac:dyDescent="0.25">
      <c r="A33" s="27">
        <f t="shared" si="110"/>
        <v>46018</v>
      </c>
      <c r="B33" s="15">
        <v>34418465.090000004</v>
      </c>
      <c r="C33" s="15">
        <v>32705843.73</v>
      </c>
      <c r="D33" s="15">
        <f t="shared" ref="D33" si="116">B33-C33</f>
        <v>1712621.3600000031</v>
      </c>
      <c r="E33" s="15">
        <f>ROUND(D33*0.15,2)+0.01</f>
        <v>256893.21000000002</v>
      </c>
      <c r="F33" s="15">
        <f t="shared" ref="F33" si="117">ROUND(E33*0.15,2)</f>
        <v>38533.980000000003</v>
      </c>
      <c r="G33" s="15">
        <f t="shared" ref="G33" si="118">E33-F33</f>
        <v>218359.23</v>
      </c>
      <c r="H33" s="15">
        <f t="shared" ref="H33" si="119">ROUND(G33*0.01,2)</f>
        <v>2183.59</v>
      </c>
      <c r="I33" s="16">
        <f t="shared" ref="I33" si="120">G33-H33</f>
        <v>216175.64</v>
      </c>
    </row>
    <row r="34" spans="1:9" ht="15" customHeight="1" x14ac:dyDescent="0.25">
      <c r="A34" s="27">
        <f t="shared" si="110"/>
        <v>46025</v>
      </c>
      <c r="B34" s="15">
        <v>36878706</v>
      </c>
      <c r="C34" s="15">
        <v>35064475.030000001</v>
      </c>
      <c r="D34" s="15">
        <f t="shared" ref="D34" si="121">B34-C34</f>
        <v>1814230.9699999988</v>
      </c>
      <c r="E34" s="15">
        <f>ROUND(D34*0.15,2)-0.01</f>
        <v>272134.64</v>
      </c>
      <c r="F34" s="15">
        <f t="shared" ref="F34" si="122">ROUND(E34*0.15,2)</f>
        <v>40820.199999999997</v>
      </c>
      <c r="G34" s="15">
        <f t="shared" ref="G34" si="123">E34-F34</f>
        <v>231314.44</v>
      </c>
      <c r="H34" s="15">
        <f t="shared" ref="H34" si="124">ROUND(G34*0.01,2)</f>
        <v>2313.14</v>
      </c>
      <c r="I34" s="16">
        <f t="shared" ref="I34" si="125">G34-H34</f>
        <v>229001.3</v>
      </c>
    </row>
    <row r="35" spans="1:9" ht="15" customHeight="1" x14ac:dyDescent="0.25">
      <c r="A35" s="27">
        <f t="shared" si="110"/>
        <v>46032</v>
      </c>
      <c r="B35" s="15">
        <v>32678462.219999999</v>
      </c>
      <c r="C35" s="15">
        <v>30832786.920000002</v>
      </c>
      <c r="D35" s="15">
        <f t="shared" ref="D35" si="126">B35-C35</f>
        <v>1845675.299999997</v>
      </c>
      <c r="E35" s="15">
        <f>ROUND(D35*0.15,2)</f>
        <v>276851.3</v>
      </c>
      <c r="F35" s="15">
        <f t="shared" ref="F35" si="127">ROUND(E35*0.15,2)</f>
        <v>41527.699999999997</v>
      </c>
      <c r="G35" s="15">
        <f t="shared" ref="G35" si="128">E35-F35</f>
        <v>235323.59999999998</v>
      </c>
      <c r="H35" s="15">
        <f t="shared" ref="H35" si="129">ROUND(G35*0.01,2)</f>
        <v>2353.2399999999998</v>
      </c>
      <c r="I35" s="16">
        <f t="shared" ref="I35" si="130">G35-H35</f>
        <v>232970.36</v>
      </c>
    </row>
    <row r="36" spans="1:9" ht="15" customHeight="1" x14ac:dyDescent="0.25">
      <c r="A36" s="27">
        <f t="shared" si="110"/>
        <v>46039</v>
      </c>
      <c r="B36" s="15">
        <v>32714986.030000001</v>
      </c>
      <c r="C36" s="15">
        <v>31023543.59</v>
      </c>
      <c r="D36" s="15">
        <f t="shared" ref="D36" si="131">B36-C36</f>
        <v>1691442.4400000013</v>
      </c>
      <c r="E36" s="15">
        <f>ROUND(D36*0.15,2)-0.01</f>
        <v>253716.36</v>
      </c>
      <c r="F36" s="15">
        <f t="shared" ref="F36" si="132">ROUND(E36*0.15,2)</f>
        <v>38057.449999999997</v>
      </c>
      <c r="G36" s="15">
        <f t="shared" ref="G36" si="133">E36-F36</f>
        <v>215658.90999999997</v>
      </c>
      <c r="H36" s="15">
        <f t="shared" ref="H36" si="134">ROUND(G36*0.01,2)</f>
        <v>2156.59</v>
      </c>
      <c r="I36" s="16">
        <f t="shared" ref="I36" si="135">G36-H36</f>
        <v>213502.31999999998</v>
      </c>
    </row>
    <row r="37" spans="1:9" ht="15" customHeight="1" x14ac:dyDescent="0.25">
      <c r="A37" s="27">
        <f t="shared" si="110"/>
        <v>46046</v>
      </c>
      <c r="B37" s="15">
        <v>30946348.66</v>
      </c>
      <c r="C37" s="15">
        <v>29320581.809999999</v>
      </c>
      <c r="D37" s="15">
        <f t="shared" ref="D37" si="136">B37-C37</f>
        <v>1625766.8500000015</v>
      </c>
      <c r="E37" s="15">
        <f>ROUND(D37*0.15,2)</f>
        <v>243865.03</v>
      </c>
      <c r="F37" s="15">
        <f t="shared" ref="F37" si="137">ROUND(E37*0.15,2)</f>
        <v>36579.75</v>
      </c>
      <c r="G37" s="15">
        <f t="shared" ref="G37" si="138">E37-F37</f>
        <v>207285.28</v>
      </c>
      <c r="H37" s="15">
        <f t="shared" ref="H37" si="139">ROUND(G37*0.01,2)</f>
        <v>2072.85</v>
      </c>
      <c r="I37" s="16">
        <f t="shared" ref="I37" si="140">G37-H37</f>
        <v>205212.43</v>
      </c>
    </row>
    <row r="38" spans="1:9" ht="15" customHeight="1" x14ac:dyDescent="0.25">
      <c r="A38" s="27">
        <f t="shared" si="110"/>
        <v>46053</v>
      </c>
      <c r="B38" s="15">
        <v>38264291.710000001</v>
      </c>
      <c r="C38" s="15">
        <v>36700658.020000003</v>
      </c>
      <c r="D38" s="15">
        <f t="shared" ref="D38" si="141">B38-C38</f>
        <v>1563633.6899999976</v>
      </c>
      <c r="E38" s="15">
        <f>ROUND(D38*0.15,2)</f>
        <v>234545.05</v>
      </c>
      <c r="F38" s="15">
        <f t="shared" ref="F38" si="142">ROUND(E38*0.15,2)</f>
        <v>35181.760000000002</v>
      </c>
      <c r="G38" s="15">
        <f t="shared" ref="G38" si="143">E38-F38</f>
        <v>199363.28999999998</v>
      </c>
      <c r="H38" s="15">
        <f t="shared" ref="H38" si="144">ROUND(G38*0.01,2)</f>
        <v>1993.63</v>
      </c>
      <c r="I38" s="16">
        <f t="shared" ref="I38" si="145">G38-H38</f>
        <v>197369.65999999997</v>
      </c>
    </row>
    <row r="39" spans="1:9" ht="15" customHeight="1" x14ac:dyDescent="0.25">
      <c r="A39" s="27">
        <f t="shared" si="110"/>
        <v>46060</v>
      </c>
      <c r="B39" s="15">
        <v>36799710.780000001</v>
      </c>
      <c r="C39" s="15">
        <v>34916441.950000003</v>
      </c>
      <c r="D39" s="15">
        <f t="shared" ref="D39" si="146">B39-C39</f>
        <v>1883268.8299999982</v>
      </c>
      <c r="E39" s="15">
        <f>ROUND(D39*0.15,2)</f>
        <v>282490.32</v>
      </c>
      <c r="F39" s="15">
        <f t="shared" ref="F39" si="147">ROUND(E39*0.15,2)</f>
        <v>42373.55</v>
      </c>
      <c r="G39" s="15">
        <f t="shared" ref="G39" si="148">E39-F39</f>
        <v>240116.77000000002</v>
      </c>
      <c r="H39" s="15">
        <f t="shared" ref="H39" si="149">ROUND(G39*0.01,2)</f>
        <v>2401.17</v>
      </c>
      <c r="I39" s="16">
        <f t="shared" ref="I39" si="150">G39-H39</f>
        <v>237715.6</v>
      </c>
    </row>
    <row r="40" spans="1:9" ht="15" customHeight="1" x14ac:dyDescent="0.25">
      <c r="A40" s="27">
        <f t="shared" si="110"/>
        <v>46067</v>
      </c>
      <c r="B40" s="15">
        <v>37896206.759999998</v>
      </c>
      <c r="C40" s="15">
        <v>36253222.579999998</v>
      </c>
      <c r="D40" s="15">
        <f t="shared" ref="D40" si="151">B40-C40</f>
        <v>1642984.1799999997</v>
      </c>
      <c r="E40" s="15">
        <f>ROUND(D40*0.15,2)-0.01</f>
        <v>246447.62</v>
      </c>
      <c r="F40" s="15">
        <f t="shared" ref="F40" si="152">ROUND(E40*0.15,2)</f>
        <v>36967.14</v>
      </c>
      <c r="G40" s="15">
        <f t="shared" ref="G40" si="153">E40-F40</f>
        <v>209480.47999999998</v>
      </c>
      <c r="H40" s="15">
        <f t="shared" ref="H40" si="154">ROUND(G40*0.01,2)</f>
        <v>2094.8000000000002</v>
      </c>
      <c r="I40" s="16">
        <f t="shared" ref="I40" si="155">G40-H40</f>
        <v>207385.68</v>
      </c>
    </row>
    <row r="41" spans="1:9" ht="15" customHeight="1" x14ac:dyDescent="0.25">
      <c r="A41" s="27">
        <f t="shared" si="110"/>
        <v>46074</v>
      </c>
      <c r="B41" s="15">
        <v>44411177.060000002</v>
      </c>
      <c r="C41" s="15">
        <v>42600274.409999996</v>
      </c>
      <c r="D41" s="15">
        <f t="shared" ref="D41" si="156">B41-C41</f>
        <v>1810902.650000006</v>
      </c>
      <c r="E41" s="15">
        <f>ROUND(D41*0.15,2)</f>
        <v>271635.40000000002</v>
      </c>
      <c r="F41" s="15">
        <f t="shared" ref="F41" si="157">ROUND(E41*0.15,2)</f>
        <v>40745.31</v>
      </c>
      <c r="G41" s="15">
        <f t="shared" ref="G41" si="158">E41-F41</f>
        <v>230890.09000000003</v>
      </c>
      <c r="H41" s="15">
        <f t="shared" ref="H41" si="159">ROUND(G41*0.01,2)</f>
        <v>2308.9</v>
      </c>
      <c r="I41" s="16">
        <f t="shared" ref="I41" si="160">G41-H41</f>
        <v>228581.19000000003</v>
      </c>
    </row>
    <row r="42" spans="1:9" ht="15" customHeight="1" x14ac:dyDescent="0.25">
      <c r="B42" s="15"/>
      <c r="C42" s="15"/>
      <c r="D42" s="15"/>
      <c r="E42" s="15"/>
      <c r="F42" s="15"/>
      <c r="G42" s="15"/>
      <c r="H42" s="15"/>
      <c r="I42" s="16"/>
    </row>
    <row r="43" spans="1:9" ht="15" customHeight="1" thickBot="1" x14ac:dyDescent="0.3">
      <c r="B43" s="17">
        <f t="shared" ref="B43:I43" si="161">SUM(B8:B42)</f>
        <v>1125072898.6900001</v>
      </c>
      <c r="C43" s="17">
        <f t="shared" si="161"/>
        <v>1072866886.13</v>
      </c>
      <c r="D43" s="17">
        <f t="shared" si="161"/>
        <v>52206012.560000002</v>
      </c>
      <c r="E43" s="17">
        <f t="shared" si="161"/>
        <v>7830901.8499999996</v>
      </c>
      <c r="F43" s="17">
        <f t="shared" si="161"/>
        <v>1174635.2799999998</v>
      </c>
      <c r="G43" s="17">
        <f t="shared" si="161"/>
        <v>6656266.5700000003</v>
      </c>
      <c r="H43" s="17">
        <f t="shared" si="161"/>
        <v>66562.649999999994</v>
      </c>
      <c r="I43" s="17">
        <f t="shared" si="161"/>
        <v>6589703.9199999999</v>
      </c>
    </row>
    <row r="44" spans="1:9" ht="15" customHeight="1" thickTop="1" x14ac:dyDescent="0.25"/>
    <row r="45" spans="1:9" ht="15" customHeight="1" x14ac:dyDescent="0.25">
      <c r="A45" s="11" t="s">
        <v>17</v>
      </c>
    </row>
    <row r="46" spans="1:9" ht="15" customHeight="1" x14ac:dyDescent="0.25">
      <c r="A46" s="7" t="s">
        <v>14</v>
      </c>
    </row>
    <row r="47" spans="1:9" ht="15" customHeight="1" x14ac:dyDescent="0.25">
      <c r="A47" s="7" t="s">
        <v>15</v>
      </c>
    </row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7"/>
  <sheetViews>
    <sheetView zoomScaleNormal="100" workbookViewId="0">
      <pane ySplit="6" topLeftCell="A17" activePane="bottomLeft" state="frozen"/>
      <selection pane="bottomLeft" activeCell="A42" sqref="A42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A18" s="27">
        <f>Mountaineer!A18</f>
        <v>45913</v>
      </c>
      <c r="B18" s="15">
        <v>14650239.74</v>
      </c>
      <c r="C18" s="15">
        <v>13925296.709999999</v>
      </c>
      <c r="D18" s="15">
        <f t="shared" ref="D18" si="54">B18-C18</f>
        <v>724943.03000000119</v>
      </c>
      <c r="E18" s="15">
        <f t="shared" ref="E18" si="55">ROUND(D18*0.15,2)</f>
        <v>108741.45</v>
      </c>
      <c r="F18" s="15">
        <f t="shared" ref="F18" si="56">ROUND(E18*0.15,2)</f>
        <v>16311.22</v>
      </c>
      <c r="G18" s="15">
        <f t="shared" ref="G18" si="57">E18-F18</f>
        <v>92430.23</v>
      </c>
      <c r="H18" s="15">
        <f t="shared" ref="H18" si="58">ROUND(G18*0.01,2)</f>
        <v>924.3</v>
      </c>
      <c r="I18" s="16">
        <f t="shared" ref="I18" si="59">G18-H18</f>
        <v>91505.93</v>
      </c>
    </row>
    <row r="19" spans="1:9" ht="15" customHeight="1" x14ac:dyDescent="0.25">
      <c r="A19" s="27">
        <f>Mountaineer!A19</f>
        <v>45920</v>
      </c>
      <c r="B19" s="15">
        <v>39570949.840000004</v>
      </c>
      <c r="C19" s="15">
        <v>37644124.990000002</v>
      </c>
      <c r="D19" s="15">
        <f t="shared" ref="D19" si="60">B19-C19</f>
        <v>1926824.8500000015</v>
      </c>
      <c r="E19" s="15">
        <f t="shared" ref="E19" si="61">ROUND(D19*0.15,2)</f>
        <v>289023.73</v>
      </c>
      <c r="F19" s="15">
        <f t="shared" ref="F19" si="62">ROUND(E19*0.15,2)</f>
        <v>43353.56</v>
      </c>
      <c r="G19" s="15">
        <f t="shared" ref="G19" si="63">E19-F19</f>
        <v>245670.16999999998</v>
      </c>
      <c r="H19" s="15">
        <f t="shared" ref="H19" si="64">ROUND(G19*0.01,2)</f>
        <v>2456.6999999999998</v>
      </c>
      <c r="I19" s="16">
        <f t="shared" ref="I19" si="65">G19-H19</f>
        <v>243213.46999999997</v>
      </c>
    </row>
    <row r="20" spans="1:9" ht="15" customHeight="1" x14ac:dyDescent="0.25">
      <c r="A20" s="27">
        <f>Mountaineer!A20</f>
        <v>45927</v>
      </c>
      <c r="B20" s="15">
        <v>39868544.299999997</v>
      </c>
      <c r="C20" s="15">
        <v>38456584.710000001</v>
      </c>
      <c r="D20" s="15">
        <f t="shared" ref="D20" si="66">B20-C20</f>
        <v>1411959.5899999961</v>
      </c>
      <c r="E20" s="15">
        <f t="shared" ref="E20" si="67">ROUND(D20*0.15,2)</f>
        <v>211793.94</v>
      </c>
      <c r="F20" s="15">
        <f t="shared" ref="F20" si="68">ROUND(E20*0.15,2)</f>
        <v>31769.09</v>
      </c>
      <c r="G20" s="15">
        <f t="shared" ref="G20" si="69">E20-F20</f>
        <v>180024.85</v>
      </c>
      <c r="H20" s="15">
        <f t="shared" ref="H20" si="70">ROUND(G20*0.01,2)</f>
        <v>1800.25</v>
      </c>
      <c r="I20" s="16">
        <f t="shared" ref="I20" si="71">G20-H20</f>
        <v>178224.6</v>
      </c>
    </row>
    <row r="21" spans="1:9" ht="15" customHeight="1" x14ac:dyDescent="0.25">
      <c r="A21" s="27">
        <f>Mountaineer!A21</f>
        <v>45934</v>
      </c>
      <c r="B21" s="15">
        <v>45559469.909999996</v>
      </c>
      <c r="C21" s="15">
        <v>43729731.140000001</v>
      </c>
      <c r="D21" s="15">
        <f t="shared" ref="D21" si="72">B21-C21</f>
        <v>1829738.7699999958</v>
      </c>
      <c r="E21" s="15">
        <f>ROUND(D21*0.15,2)-0.01</f>
        <v>274460.81</v>
      </c>
      <c r="F21" s="15">
        <f t="shared" ref="F21" si="73">ROUND(E21*0.15,2)</f>
        <v>41169.120000000003</v>
      </c>
      <c r="G21" s="15">
        <f t="shared" ref="G21" si="74">E21-F21</f>
        <v>233291.69</v>
      </c>
      <c r="H21" s="15">
        <f t="shared" ref="H21" si="75">ROUND(G21*0.01,2)</f>
        <v>2332.92</v>
      </c>
      <c r="I21" s="16">
        <f t="shared" ref="I21" si="76">G21-H21</f>
        <v>230958.77</v>
      </c>
    </row>
    <row r="22" spans="1:9" ht="15" customHeight="1" x14ac:dyDescent="0.25">
      <c r="A22" s="27">
        <f>Mountaineer!A22</f>
        <v>45941</v>
      </c>
      <c r="B22" s="15">
        <v>44559228.620000005</v>
      </c>
      <c r="C22" s="15">
        <v>42858952.250000007</v>
      </c>
      <c r="D22" s="15">
        <f t="shared" ref="D22" si="77">B22-C22</f>
        <v>1700276.3699999973</v>
      </c>
      <c r="E22" s="15">
        <f>ROUND(D22*0.15,2)</f>
        <v>255041.46</v>
      </c>
      <c r="F22" s="15">
        <f t="shared" ref="F22" si="78">ROUND(E22*0.15,2)</f>
        <v>38256.22</v>
      </c>
      <c r="G22" s="15">
        <f t="shared" ref="G22" si="79">E22-F22</f>
        <v>216785.24</v>
      </c>
      <c r="H22" s="15">
        <f t="shared" ref="H22" si="80">ROUND(G22*0.01,2)</f>
        <v>2167.85</v>
      </c>
      <c r="I22" s="16">
        <f t="shared" ref="I22" si="81">G22-H22</f>
        <v>214617.38999999998</v>
      </c>
    </row>
    <row r="23" spans="1:9" ht="15" customHeight="1" x14ac:dyDescent="0.25">
      <c r="A23" s="27">
        <f>Mountaineer!A23</f>
        <v>45948</v>
      </c>
      <c r="B23" s="15">
        <v>44045370.259999998</v>
      </c>
      <c r="C23" s="15">
        <v>42249969.670000002</v>
      </c>
      <c r="D23" s="15">
        <f t="shared" ref="D23" si="82">B23-C23</f>
        <v>1795400.5899999961</v>
      </c>
      <c r="E23" s="15">
        <f>ROUND(D23*0.15,2)</f>
        <v>269310.09000000003</v>
      </c>
      <c r="F23" s="15">
        <f t="shared" ref="F23" si="83">ROUND(E23*0.15,2)</f>
        <v>40396.51</v>
      </c>
      <c r="G23" s="15">
        <f t="shared" ref="G23" si="84">E23-F23</f>
        <v>228913.58000000002</v>
      </c>
      <c r="H23" s="15">
        <f t="shared" ref="H23" si="85">ROUND(G23*0.01,2)</f>
        <v>2289.14</v>
      </c>
      <c r="I23" s="16">
        <f t="shared" ref="I23" si="86">G23-H23</f>
        <v>226624.44</v>
      </c>
    </row>
    <row r="24" spans="1:9" ht="15" customHeight="1" x14ac:dyDescent="0.25">
      <c r="A24" s="27">
        <f>Mountaineer!A24</f>
        <v>45955</v>
      </c>
      <c r="B24" s="15">
        <v>42109345</v>
      </c>
      <c r="C24" s="15">
        <v>40168767.780000001</v>
      </c>
      <c r="D24" s="15">
        <f t="shared" ref="D24" si="87">B24-C24</f>
        <v>1940577.2199999988</v>
      </c>
      <c r="E24" s="15">
        <f>ROUND(D24*0.15,2)-0.02</f>
        <v>291086.56</v>
      </c>
      <c r="F24" s="15">
        <f t="shared" ref="F24" si="88">ROUND(E24*0.15,2)</f>
        <v>43662.98</v>
      </c>
      <c r="G24" s="15">
        <f t="shared" ref="G24" si="89">E24-F24</f>
        <v>247423.58</v>
      </c>
      <c r="H24" s="15">
        <f t="shared" ref="H24" si="90">ROUND(G24*0.01,2)</f>
        <v>2474.2399999999998</v>
      </c>
      <c r="I24" s="16">
        <f t="shared" ref="I24" si="91">G24-H24</f>
        <v>244949.34</v>
      </c>
    </row>
    <row r="25" spans="1:9" ht="15" customHeight="1" x14ac:dyDescent="0.25">
      <c r="A25" s="27">
        <f>Mountaineer!A25</f>
        <v>45962</v>
      </c>
      <c r="B25" s="15">
        <v>45158164.32</v>
      </c>
      <c r="C25" s="15">
        <v>43020035.689999998</v>
      </c>
      <c r="D25" s="15">
        <f t="shared" ref="D25" si="92">B25-C25</f>
        <v>2138128.6300000027</v>
      </c>
      <c r="E25" s="15">
        <f>ROUND(D25*0.15,2)</f>
        <v>320719.28999999998</v>
      </c>
      <c r="F25" s="15">
        <f t="shared" ref="F25" si="93">ROUND(E25*0.15,2)</f>
        <v>48107.89</v>
      </c>
      <c r="G25" s="15">
        <f t="shared" ref="G25" si="94">E25-F25</f>
        <v>272611.39999999997</v>
      </c>
      <c r="H25" s="15">
        <f t="shared" ref="H25" si="95">ROUND(G25*0.01,2)</f>
        <v>2726.11</v>
      </c>
      <c r="I25" s="16">
        <f t="shared" ref="I25" si="96">G25-H25</f>
        <v>269885.28999999998</v>
      </c>
    </row>
    <row r="26" spans="1:9" ht="15" customHeight="1" x14ac:dyDescent="0.25">
      <c r="A26" s="27">
        <f>Mountaineer!A26</f>
        <v>45969</v>
      </c>
      <c r="B26" s="15">
        <v>49313357.200000003</v>
      </c>
      <c r="C26" s="15">
        <v>47477135.07</v>
      </c>
      <c r="D26" s="15">
        <f t="shared" ref="D26" si="97">B26-C26</f>
        <v>1836222.1300000027</v>
      </c>
      <c r="E26" s="15">
        <f>ROUND(D26*0.15,2)</f>
        <v>275433.32</v>
      </c>
      <c r="F26" s="15">
        <f t="shared" ref="F26" si="98">ROUND(E26*0.15,2)</f>
        <v>41315</v>
      </c>
      <c r="G26" s="15">
        <f t="shared" ref="G26" si="99">E26-F26</f>
        <v>234118.32</v>
      </c>
      <c r="H26" s="15">
        <f t="shared" ref="H26" si="100">ROUND(G26*0.01,2)</f>
        <v>2341.1799999999998</v>
      </c>
      <c r="I26" s="16">
        <f t="shared" ref="I26" si="101">G26-H26</f>
        <v>231777.14</v>
      </c>
    </row>
    <row r="27" spans="1:9" ht="15" customHeight="1" x14ac:dyDescent="0.25">
      <c r="A27" s="27">
        <f>Mountaineer!A27</f>
        <v>45976</v>
      </c>
      <c r="B27" s="15">
        <v>46394256.259999998</v>
      </c>
      <c r="C27" s="15">
        <v>44204084.479999997</v>
      </c>
      <c r="D27" s="15">
        <f t="shared" ref="D27" si="102">B27-C27</f>
        <v>2190171.7800000012</v>
      </c>
      <c r="E27" s="15">
        <f>ROUND(D27*0.15,2)-0.01</f>
        <v>328525.76</v>
      </c>
      <c r="F27" s="15">
        <f t="shared" ref="F27" si="103">ROUND(E27*0.15,2)</f>
        <v>49278.86</v>
      </c>
      <c r="G27" s="15">
        <f t="shared" ref="G27" si="104">E27-F27</f>
        <v>279246.90000000002</v>
      </c>
      <c r="H27" s="15">
        <f t="shared" ref="H27" si="105">ROUND(G27*0.01,2)</f>
        <v>2792.47</v>
      </c>
      <c r="I27" s="16">
        <f t="shared" ref="I27" si="106">G27-H27</f>
        <v>276454.43000000005</v>
      </c>
    </row>
    <row r="28" spans="1:9" ht="15" customHeight="1" x14ac:dyDescent="0.25">
      <c r="A28" s="27">
        <f>Mountaineer!A28</f>
        <v>45983</v>
      </c>
      <c r="B28" s="15">
        <v>47799400.170000002</v>
      </c>
      <c r="C28" s="15">
        <v>45895412.539999999</v>
      </c>
      <c r="D28" s="15">
        <f t="shared" ref="D28" si="107">B28-C28</f>
        <v>1903987.6300000027</v>
      </c>
      <c r="E28" s="15">
        <f>ROUND(D28*0.15,2)</f>
        <v>285598.14</v>
      </c>
      <c r="F28" s="15">
        <f t="shared" ref="F28" si="108">ROUND(E28*0.15,2)</f>
        <v>42839.72</v>
      </c>
      <c r="G28" s="15">
        <f t="shared" ref="G28" si="109">E28-F28</f>
        <v>242758.42</v>
      </c>
      <c r="H28" s="15">
        <f t="shared" ref="H28" si="110">ROUND(G28*0.01,2)</f>
        <v>2427.58</v>
      </c>
      <c r="I28" s="16">
        <f t="shared" ref="I28" si="111">G28-H28</f>
        <v>240330.84000000003</v>
      </c>
    </row>
    <row r="29" spans="1:9" ht="15" customHeight="1" x14ac:dyDescent="0.25">
      <c r="A29" s="27">
        <f>Mountaineer!A29</f>
        <v>45990</v>
      </c>
      <c r="B29" s="15">
        <v>53040851.659999996</v>
      </c>
      <c r="C29" s="15">
        <v>50756282.100000001</v>
      </c>
      <c r="D29" s="15">
        <f t="shared" ref="D29" si="112">B29-C29</f>
        <v>2284569.5599999949</v>
      </c>
      <c r="E29" s="15">
        <f>ROUND(D29*0.15,2)+0.01</f>
        <v>342685.44</v>
      </c>
      <c r="F29" s="15">
        <f t="shared" ref="F29" si="113">ROUND(E29*0.15,2)</f>
        <v>51402.82</v>
      </c>
      <c r="G29" s="15">
        <f t="shared" ref="G29" si="114">E29-F29</f>
        <v>291282.62</v>
      </c>
      <c r="H29" s="15">
        <f t="shared" ref="H29" si="115">ROUND(G29*0.01,2)</f>
        <v>2912.83</v>
      </c>
      <c r="I29" s="16">
        <f t="shared" ref="I29" si="116">G29-H29</f>
        <v>288369.78999999998</v>
      </c>
    </row>
    <row r="30" spans="1:9" ht="15" customHeight="1" x14ac:dyDescent="0.25">
      <c r="A30" s="27">
        <f>Mountaineer!A30</f>
        <v>45997</v>
      </c>
      <c r="B30" s="15">
        <v>49048027.649999999</v>
      </c>
      <c r="C30" s="15">
        <v>46905045.979999997</v>
      </c>
      <c r="D30" s="15">
        <f t="shared" ref="D30" si="117">B30-C30</f>
        <v>2142981.6700000018</v>
      </c>
      <c r="E30" s="15">
        <f t="shared" ref="E30:E35" si="118">ROUND(D30*0.15,2)</f>
        <v>321447.25</v>
      </c>
      <c r="F30" s="15">
        <f t="shared" ref="F30" si="119">ROUND(E30*0.15,2)</f>
        <v>48217.09</v>
      </c>
      <c r="G30" s="15">
        <f t="shared" ref="G30" si="120">E30-F30</f>
        <v>273230.16000000003</v>
      </c>
      <c r="H30" s="15">
        <f t="shared" ref="H30" si="121">ROUND(G30*0.01,2)</f>
        <v>2732.3</v>
      </c>
      <c r="I30" s="16">
        <f t="shared" ref="I30" si="122">G30-H30</f>
        <v>270497.86000000004</v>
      </c>
    </row>
    <row r="31" spans="1:9" ht="15" customHeight="1" x14ac:dyDescent="0.25">
      <c r="A31" s="27">
        <f>Mountaineer!A31</f>
        <v>46004</v>
      </c>
      <c r="B31" s="15">
        <v>45980845.399999999</v>
      </c>
      <c r="C31" s="15">
        <v>43874660.140000001</v>
      </c>
      <c r="D31" s="15">
        <f t="shared" ref="D31" si="123">B31-C31</f>
        <v>2106185.2599999979</v>
      </c>
      <c r="E31" s="15">
        <f t="shared" si="118"/>
        <v>315927.78999999998</v>
      </c>
      <c r="F31" s="15">
        <f t="shared" ref="F31" si="124">ROUND(E31*0.15,2)</f>
        <v>47389.17</v>
      </c>
      <c r="G31" s="15">
        <f t="shared" ref="G31" si="125">E31-F31</f>
        <v>268538.62</v>
      </c>
      <c r="H31" s="15">
        <f t="shared" ref="H31" si="126">ROUND(G31*0.01,2)</f>
        <v>2685.39</v>
      </c>
      <c r="I31" s="16">
        <f t="shared" ref="I31" si="127">G31-H31</f>
        <v>265853.23</v>
      </c>
    </row>
    <row r="32" spans="1:9" ht="15" customHeight="1" x14ac:dyDescent="0.25">
      <c r="A32" s="27">
        <f>Mountaineer!A32</f>
        <v>46011</v>
      </c>
      <c r="B32" s="15">
        <v>47444369.5</v>
      </c>
      <c r="C32" s="15">
        <v>45343830.729999997</v>
      </c>
      <c r="D32" s="15">
        <f t="shared" ref="D32" si="128">B32-C32</f>
        <v>2100538.7700000033</v>
      </c>
      <c r="E32" s="15">
        <f t="shared" si="118"/>
        <v>315080.82</v>
      </c>
      <c r="F32" s="15">
        <f t="shared" ref="F32" si="129">ROUND(E32*0.15,2)</f>
        <v>47262.12</v>
      </c>
      <c r="G32" s="15">
        <f t="shared" ref="G32" si="130">E32-F32</f>
        <v>267818.7</v>
      </c>
      <c r="H32" s="15">
        <f t="shared" ref="H32" si="131">ROUND(G32*0.01,2)</f>
        <v>2678.19</v>
      </c>
      <c r="I32" s="16">
        <f t="shared" ref="I32" si="132">G32-H32</f>
        <v>265140.51</v>
      </c>
    </row>
    <row r="33" spans="1:9" ht="15" customHeight="1" x14ac:dyDescent="0.25">
      <c r="A33" s="27">
        <f>Mountaineer!A33</f>
        <v>46018</v>
      </c>
      <c r="B33" s="15">
        <v>49030348.740000002</v>
      </c>
      <c r="C33" s="15">
        <v>46793943.439999998</v>
      </c>
      <c r="D33" s="15">
        <f t="shared" ref="D33" si="133">B33-C33</f>
        <v>2236405.3000000045</v>
      </c>
      <c r="E33" s="15">
        <f t="shared" si="118"/>
        <v>335460.8</v>
      </c>
      <c r="F33" s="15">
        <f t="shared" ref="F33" si="134">ROUND(E33*0.15,2)</f>
        <v>50319.12</v>
      </c>
      <c r="G33" s="15">
        <f t="shared" ref="G33" si="135">E33-F33</f>
        <v>285141.68</v>
      </c>
      <c r="H33" s="15">
        <f t="shared" ref="H33" si="136">ROUND(G33*0.01,2)</f>
        <v>2851.42</v>
      </c>
      <c r="I33" s="16">
        <f t="shared" ref="I33" si="137">G33-H33</f>
        <v>282290.26</v>
      </c>
    </row>
    <row r="34" spans="1:9" ht="15" customHeight="1" x14ac:dyDescent="0.25">
      <c r="A34" s="27">
        <f>Mountaineer!A34</f>
        <v>46025</v>
      </c>
      <c r="B34" s="15">
        <v>48198472.25</v>
      </c>
      <c r="C34" s="15">
        <v>46248620.530000001</v>
      </c>
      <c r="D34" s="15">
        <f t="shared" ref="D34" si="138">B34-C34</f>
        <v>1949851.7199999988</v>
      </c>
      <c r="E34" s="15">
        <f t="shared" si="118"/>
        <v>292477.76</v>
      </c>
      <c r="F34" s="15">
        <f t="shared" ref="F34" si="139">ROUND(E34*0.15,2)</f>
        <v>43871.66</v>
      </c>
      <c r="G34" s="15">
        <f t="shared" ref="G34" si="140">E34-F34</f>
        <v>248606.1</v>
      </c>
      <c r="H34" s="15">
        <f t="shared" ref="H34" si="141">ROUND(G34*0.01,2)</f>
        <v>2486.06</v>
      </c>
      <c r="I34" s="16">
        <f t="shared" ref="I34" si="142">G34-H34</f>
        <v>246120.04</v>
      </c>
    </row>
    <row r="35" spans="1:9" ht="15" customHeight="1" x14ac:dyDescent="0.25">
      <c r="A35" s="27">
        <f>Mountaineer!A35</f>
        <v>46032</v>
      </c>
      <c r="B35" s="15">
        <v>46135884.619999997</v>
      </c>
      <c r="C35" s="15">
        <v>44918430.789999999</v>
      </c>
      <c r="D35" s="15">
        <f t="shared" ref="D35" si="143">B35-C35</f>
        <v>1217453.8299999982</v>
      </c>
      <c r="E35" s="15">
        <f t="shared" si="118"/>
        <v>182618.07</v>
      </c>
      <c r="F35" s="15">
        <f t="shared" ref="F35" si="144">ROUND(E35*0.15,2)</f>
        <v>27392.71</v>
      </c>
      <c r="G35" s="15">
        <f t="shared" ref="G35" si="145">E35-F35</f>
        <v>155225.36000000002</v>
      </c>
      <c r="H35" s="15">
        <f t="shared" ref="H35" si="146">ROUND(G35*0.01,2)</f>
        <v>1552.25</v>
      </c>
      <c r="I35" s="16">
        <f t="shared" ref="I35" si="147">G35-H35</f>
        <v>153673.11000000002</v>
      </c>
    </row>
    <row r="36" spans="1:9" ht="15" customHeight="1" x14ac:dyDescent="0.25">
      <c r="A36" s="27">
        <f>Mountaineer!A36</f>
        <v>46039</v>
      </c>
      <c r="B36" s="15">
        <v>45661756.369999997</v>
      </c>
      <c r="C36" s="15">
        <v>43407165.039999999</v>
      </c>
      <c r="D36" s="15">
        <f t="shared" ref="D36" si="148">B36-C36</f>
        <v>2254591.3299999982</v>
      </c>
      <c r="E36" s="15">
        <f t="shared" ref="E36:E41" si="149">ROUND(D36*0.15,2)</f>
        <v>338188.7</v>
      </c>
      <c r="F36" s="15">
        <f t="shared" ref="F36" si="150">ROUND(E36*0.15,2)</f>
        <v>50728.31</v>
      </c>
      <c r="G36" s="15">
        <f t="shared" ref="G36" si="151">E36-F36</f>
        <v>287460.39</v>
      </c>
      <c r="H36" s="15">
        <f t="shared" ref="H36" si="152">ROUND(G36*0.01,2)</f>
        <v>2874.6</v>
      </c>
      <c r="I36" s="16">
        <f t="shared" ref="I36" si="153">G36-H36</f>
        <v>284585.79000000004</v>
      </c>
    </row>
    <row r="37" spans="1:9" ht="15" customHeight="1" x14ac:dyDescent="0.25">
      <c r="A37" s="27">
        <f>Mountaineer!A37</f>
        <v>46046</v>
      </c>
      <c r="B37" s="15">
        <v>41012522.310000002</v>
      </c>
      <c r="C37" s="15">
        <v>39124018.880000003</v>
      </c>
      <c r="D37" s="15">
        <f t="shared" ref="D37" si="154">B37-C37</f>
        <v>1888503.4299999997</v>
      </c>
      <c r="E37" s="15">
        <f t="shared" si="149"/>
        <v>283275.51</v>
      </c>
      <c r="F37" s="15">
        <f t="shared" ref="F37" si="155">ROUND(E37*0.15,2)</f>
        <v>42491.33</v>
      </c>
      <c r="G37" s="15">
        <f t="shared" ref="G37" si="156">E37-F37</f>
        <v>240784.18</v>
      </c>
      <c r="H37" s="15">
        <f t="shared" ref="H37" si="157">ROUND(G37*0.01,2)</f>
        <v>2407.84</v>
      </c>
      <c r="I37" s="16">
        <f t="shared" ref="I37" si="158">G37-H37</f>
        <v>238376.34</v>
      </c>
    </row>
    <row r="38" spans="1:9" ht="15" customHeight="1" x14ac:dyDescent="0.25">
      <c r="A38" s="27">
        <f>Mountaineer!A38</f>
        <v>46053</v>
      </c>
      <c r="B38" s="15">
        <v>46328191.640000001</v>
      </c>
      <c r="C38" s="15">
        <v>44411174.399999999</v>
      </c>
      <c r="D38" s="15">
        <f t="shared" ref="D38" si="159">B38-C38</f>
        <v>1917017.2400000021</v>
      </c>
      <c r="E38" s="15">
        <f t="shared" si="149"/>
        <v>287552.59000000003</v>
      </c>
      <c r="F38" s="15">
        <f t="shared" ref="F38" si="160">ROUND(E38*0.15,2)</f>
        <v>43132.89</v>
      </c>
      <c r="G38" s="15">
        <f t="shared" ref="G38" si="161">E38-F38</f>
        <v>244419.7</v>
      </c>
      <c r="H38" s="15">
        <f t="shared" ref="H38" si="162">ROUND(G38*0.01,2)</f>
        <v>2444.1999999999998</v>
      </c>
      <c r="I38" s="16">
        <f t="shared" ref="I38" si="163">G38-H38</f>
        <v>241975.5</v>
      </c>
    </row>
    <row r="39" spans="1:9" ht="15" customHeight="1" x14ac:dyDescent="0.25">
      <c r="A39" s="27">
        <f>Mountaineer!A39</f>
        <v>46060</v>
      </c>
      <c r="B39" s="15">
        <v>51662694.289999999</v>
      </c>
      <c r="C39" s="15">
        <v>49235133.950000003</v>
      </c>
      <c r="D39" s="15">
        <f t="shared" ref="D39" si="164">B39-C39</f>
        <v>2427560.3399999961</v>
      </c>
      <c r="E39" s="15">
        <f t="shared" si="149"/>
        <v>364134.05</v>
      </c>
      <c r="F39" s="15">
        <f t="shared" ref="F39" si="165">ROUND(E39*0.15,2)</f>
        <v>54620.11</v>
      </c>
      <c r="G39" s="15">
        <f t="shared" ref="G39" si="166">E39-F39</f>
        <v>309513.94</v>
      </c>
      <c r="H39" s="15">
        <f t="shared" ref="H39" si="167">ROUND(G39*0.01,2)</f>
        <v>3095.14</v>
      </c>
      <c r="I39" s="16">
        <f t="shared" ref="I39" si="168">G39-H39</f>
        <v>306418.8</v>
      </c>
    </row>
    <row r="40" spans="1:9" ht="15" customHeight="1" x14ac:dyDescent="0.25">
      <c r="A40" s="27">
        <f>Mountaineer!A40</f>
        <v>46067</v>
      </c>
      <c r="B40" s="15">
        <v>50982735</v>
      </c>
      <c r="C40" s="15">
        <v>48438375.130000003</v>
      </c>
      <c r="D40" s="15">
        <f t="shared" ref="D40" si="169">B40-C40</f>
        <v>2544359.8699999973</v>
      </c>
      <c r="E40" s="15">
        <f t="shared" si="149"/>
        <v>381653.98</v>
      </c>
      <c r="F40" s="15">
        <f t="shared" ref="F40" si="170">ROUND(E40*0.15,2)</f>
        <v>57248.1</v>
      </c>
      <c r="G40" s="15">
        <f t="shared" ref="G40" si="171">E40-F40</f>
        <v>324405.88</v>
      </c>
      <c r="H40" s="15">
        <f t="shared" ref="H40" si="172">ROUND(G40*0.01,2)</f>
        <v>3244.06</v>
      </c>
      <c r="I40" s="16">
        <f t="shared" ref="I40" si="173">G40-H40</f>
        <v>321161.82</v>
      </c>
    </row>
    <row r="41" spans="1:9" ht="15" customHeight="1" x14ac:dyDescent="0.25">
      <c r="A41" s="27">
        <f>Mountaineer!A41</f>
        <v>46074</v>
      </c>
      <c r="B41" s="15">
        <v>49229125.079999998</v>
      </c>
      <c r="C41" s="15">
        <v>47317402.259999998</v>
      </c>
      <c r="D41" s="15">
        <f t="shared" ref="D41" si="174">B41-C41</f>
        <v>1911722.8200000003</v>
      </c>
      <c r="E41" s="15">
        <f t="shared" si="149"/>
        <v>286758.42</v>
      </c>
      <c r="F41" s="15">
        <f t="shared" ref="F41" si="175">ROUND(E41*0.15,2)</f>
        <v>43013.760000000002</v>
      </c>
      <c r="G41" s="15">
        <f t="shared" ref="G41" si="176">E41-F41</f>
        <v>243744.65999999997</v>
      </c>
      <c r="H41" s="15">
        <f t="shared" ref="H41" si="177">ROUND(G41*0.01,2)</f>
        <v>2437.4499999999998</v>
      </c>
      <c r="I41" s="16">
        <f t="shared" ref="I41" si="178">G41-H41</f>
        <v>241307.20999999996</v>
      </c>
    </row>
    <row r="42" spans="1:9" ht="15" customHeight="1" x14ac:dyDescent="0.25">
      <c r="B42" s="15"/>
      <c r="C42" s="15"/>
      <c r="D42" s="15"/>
      <c r="E42" s="15"/>
      <c r="F42" s="15"/>
      <c r="G42" s="15"/>
      <c r="H42" s="15"/>
      <c r="I42" s="16"/>
    </row>
    <row r="43" spans="1:9" ht="15" customHeight="1" thickBot="1" x14ac:dyDescent="0.3">
      <c r="B43" s="17">
        <f t="shared" ref="B43:I43" si="179">SUM(B8:B42)</f>
        <v>1111223049.3899999</v>
      </c>
      <c r="C43" s="17">
        <f t="shared" si="179"/>
        <v>1063533715.7399999</v>
      </c>
      <c r="D43" s="17">
        <f t="shared" si="179"/>
        <v>47689333.649999991</v>
      </c>
      <c r="E43" s="17">
        <f t="shared" si="179"/>
        <v>7153400.0199999996</v>
      </c>
      <c r="F43" s="17">
        <f t="shared" si="179"/>
        <v>1073010.01</v>
      </c>
      <c r="G43" s="17">
        <f t="shared" si="179"/>
        <v>6080390.0100000007</v>
      </c>
      <c r="H43" s="17">
        <f t="shared" si="179"/>
        <v>60803.909999999989</v>
      </c>
      <c r="I43" s="17">
        <f t="shared" si="179"/>
        <v>6019586.0999999996</v>
      </c>
    </row>
    <row r="44" spans="1:9" ht="15" customHeight="1" thickTop="1" x14ac:dyDescent="0.25"/>
    <row r="45" spans="1:9" ht="15" customHeight="1" x14ac:dyDescent="0.25">
      <c r="A45" s="11" t="s">
        <v>17</v>
      </c>
    </row>
    <row r="46" spans="1:9" ht="15" customHeight="1" x14ac:dyDescent="0.25">
      <c r="A46" s="7" t="s">
        <v>14</v>
      </c>
    </row>
    <row r="47" spans="1:9" ht="15" customHeight="1" x14ac:dyDescent="0.25">
      <c r="A47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7"/>
  <sheetViews>
    <sheetView zoomScaleNormal="100" workbookViewId="0">
      <pane ySplit="6" topLeftCell="A17" activePane="bottomLeft" state="frozen"/>
      <selection pane="bottomLeft" activeCell="A42" sqref="A42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 t="shared" ref="E14:E19" si="31">ROUND(D14*0.15,2)</f>
        <v>345905.07</v>
      </c>
      <c r="F14" s="15">
        <f t="shared" ref="F14" si="32">ROUND(E14*0.15,2)</f>
        <v>51885.760000000002</v>
      </c>
      <c r="G14" s="15">
        <f t="shared" ref="G14" si="33">E14-F14</f>
        <v>294019.31</v>
      </c>
      <c r="H14" s="15">
        <f t="shared" ref="H14" si="34">ROUND(G14*0.01,2)</f>
        <v>2940.19</v>
      </c>
      <c r="I14" s="16">
        <f t="shared" ref="I14" si="35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6">B15-C15</f>
        <v>2276437.5199999884</v>
      </c>
      <c r="E15" s="15">
        <f t="shared" si="31"/>
        <v>341465.63</v>
      </c>
      <c r="F15" s="15">
        <f t="shared" ref="F15" si="37">ROUND(E15*0.15,2)</f>
        <v>51219.839999999997</v>
      </c>
      <c r="G15" s="15">
        <f t="shared" ref="G15" si="38">E15-F15</f>
        <v>290245.79000000004</v>
      </c>
      <c r="H15" s="15">
        <f t="shared" ref="H15" si="39">ROUND(G15*0.01,2)</f>
        <v>2902.46</v>
      </c>
      <c r="I15" s="16">
        <f t="shared" ref="I15" si="40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1">B16-C16</f>
        <v>2567280.0000000149</v>
      </c>
      <c r="E16" s="15">
        <f t="shared" si="31"/>
        <v>385092</v>
      </c>
      <c r="F16" s="15">
        <f t="shared" ref="F16" si="42">ROUND(E16*0.15,2)</f>
        <v>57763.8</v>
      </c>
      <c r="G16" s="15">
        <f t="shared" ref="G16" si="43">E16-F16</f>
        <v>327328.2</v>
      </c>
      <c r="H16" s="15">
        <f t="shared" ref="H16" si="44">ROUND(G16*0.01,2)</f>
        <v>3273.28</v>
      </c>
      <c r="I16" s="16">
        <f t="shared" ref="I16" si="45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6">B17-C17</f>
        <v>2725704.3500000089</v>
      </c>
      <c r="E17" s="15">
        <f t="shared" si="31"/>
        <v>408855.65</v>
      </c>
      <c r="F17" s="15">
        <f t="shared" ref="F17" si="47">ROUND(E17*0.15,2)</f>
        <v>61328.35</v>
      </c>
      <c r="G17" s="15">
        <f t="shared" ref="G17" si="48">E17-F17</f>
        <v>347527.30000000005</v>
      </c>
      <c r="H17" s="15">
        <f t="shared" ref="H17" si="49">ROUND(G17*0.01,2)</f>
        <v>3475.27</v>
      </c>
      <c r="I17" s="16">
        <f t="shared" ref="I17" si="50">G17-H17</f>
        <v>344052.03</v>
      </c>
    </row>
    <row r="18" spans="1:9" ht="15" customHeight="1" x14ac:dyDescent="0.25">
      <c r="A18" s="27">
        <f>Mountaineer!A18</f>
        <v>45913</v>
      </c>
      <c r="B18" s="15">
        <v>58390823.629999995</v>
      </c>
      <c r="C18" s="15">
        <v>55640999.780000001</v>
      </c>
      <c r="D18" s="15">
        <f t="shared" ref="D18" si="51">B18-C18</f>
        <v>2749823.849999994</v>
      </c>
      <c r="E18" s="15">
        <f t="shared" si="31"/>
        <v>412473.58</v>
      </c>
      <c r="F18" s="15">
        <f t="shared" ref="F18" si="52">ROUND(E18*0.15,2)</f>
        <v>61871.040000000001</v>
      </c>
      <c r="G18" s="15">
        <f t="shared" ref="G18" si="53">E18-F18</f>
        <v>350602.54000000004</v>
      </c>
      <c r="H18" s="15">
        <f t="shared" ref="H18" si="54">ROUND(G18*0.01,2)</f>
        <v>3506.03</v>
      </c>
      <c r="I18" s="16">
        <f t="shared" ref="I18" si="55">G18-H18</f>
        <v>347096.51</v>
      </c>
    </row>
    <row r="19" spans="1:9" ht="15" customHeight="1" x14ac:dyDescent="0.25">
      <c r="A19" s="27">
        <f>Mountaineer!A19</f>
        <v>45920</v>
      </c>
      <c r="B19" s="15">
        <v>56635384.579999998</v>
      </c>
      <c r="C19" s="15">
        <v>53930981.86999999</v>
      </c>
      <c r="D19" s="15">
        <f t="shared" ref="D19" si="56">B19-C19</f>
        <v>2704402.7100000083</v>
      </c>
      <c r="E19" s="15">
        <f t="shared" si="31"/>
        <v>405660.41</v>
      </c>
      <c r="F19" s="15">
        <f t="shared" ref="F19" si="57">ROUND(E19*0.15,2)</f>
        <v>60849.06</v>
      </c>
      <c r="G19" s="15">
        <f t="shared" ref="G19" si="58">E19-F19</f>
        <v>344811.35</v>
      </c>
      <c r="H19" s="15">
        <f t="shared" ref="H19" si="59">ROUND(G19*0.01,2)</f>
        <v>3448.11</v>
      </c>
      <c r="I19" s="16">
        <f t="shared" ref="I19" si="60">G19-H19</f>
        <v>341363.24</v>
      </c>
    </row>
    <row r="20" spans="1:9" ht="15" customHeight="1" x14ac:dyDescent="0.25">
      <c r="A20" s="27">
        <f>Mountaineer!A20</f>
        <v>45927</v>
      </c>
      <c r="B20" s="15">
        <v>56432603.580000006</v>
      </c>
      <c r="C20" s="15">
        <v>53680163.509999998</v>
      </c>
      <c r="D20" s="15">
        <f t="shared" ref="D20" si="61">B20-C20</f>
        <v>2752440.0700000077</v>
      </c>
      <c r="E20" s="15">
        <f>ROUND(D20*0.15,2)-0.01</f>
        <v>412866</v>
      </c>
      <c r="F20" s="15">
        <f t="shared" ref="F20" si="62">ROUND(E20*0.15,2)</f>
        <v>61929.9</v>
      </c>
      <c r="G20" s="15">
        <f t="shared" ref="G20" si="63">E20-F20</f>
        <v>350936.1</v>
      </c>
      <c r="H20" s="15">
        <f t="shared" ref="H20" si="64">ROUND(G20*0.01,2)</f>
        <v>3509.36</v>
      </c>
      <c r="I20" s="16">
        <f t="shared" ref="I20" si="65">G20-H20</f>
        <v>347426.74</v>
      </c>
    </row>
    <row r="21" spans="1:9" ht="15" customHeight="1" x14ac:dyDescent="0.25">
      <c r="A21" s="27">
        <f>Mountaineer!A21</f>
        <v>45934</v>
      </c>
      <c r="B21" s="15">
        <v>70771256.140000001</v>
      </c>
      <c r="C21" s="15">
        <v>68822023.820000008</v>
      </c>
      <c r="D21" s="15">
        <f t="shared" ref="D21" si="66">B21-C21</f>
        <v>1949232.3199999928</v>
      </c>
      <c r="E21" s="15">
        <f>ROUND(D21*0.15,2)</f>
        <v>292384.84999999998</v>
      </c>
      <c r="F21" s="15">
        <f t="shared" ref="F21" si="67">ROUND(E21*0.15,2)</f>
        <v>43857.73</v>
      </c>
      <c r="G21" s="15">
        <f t="shared" ref="G21" si="68">E21-F21</f>
        <v>248527.11999999997</v>
      </c>
      <c r="H21" s="15">
        <f t="shared" ref="H21" si="69">ROUND(G21*0.01,2)</f>
        <v>2485.27</v>
      </c>
      <c r="I21" s="16">
        <f t="shared" ref="I21" si="70">G21-H21</f>
        <v>246041.84999999998</v>
      </c>
    </row>
    <row r="22" spans="1:9" ht="15" customHeight="1" x14ac:dyDescent="0.25">
      <c r="A22" s="27">
        <f>Mountaineer!A22</f>
        <v>45941</v>
      </c>
      <c r="B22" s="15">
        <v>66009400.640000001</v>
      </c>
      <c r="C22" s="15">
        <v>63482546.660000004</v>
      </c>
      <c r="D22" s="15">
        <f t="shared" ref="D22" si="71">B22-C22</f>
        <v>2526853.9799999967</v>
      </c>
      <c r="E22" s="15">
        <f>ROUND(D22*0.15,2)</f>
        <v>379028.1</v>
      </c>
      <c r="F22" s="15">
        <f t="shared" ref="F22" si="72">ROUND(E22*0.15,2)</f>
        <v>56854.22</v>
      </c>
      <c r="G22" s="15">
        <f t="shared" ref="G22" si="73">E22-F22</f>
        <v>322173.88</v>
      </c>
      <c r="H22" s="15">
        <f t="shared" ref="H22" si="74">ROUND(G22*0.01,2)</f>
        <v>3221.74</v>
      </c>
      <c r="I22" s="16">
        <f t="shared" ref="I22" si="75">G22-H22</f>
        <v>318952.14</v>
      </c>
    </row>
    <row r="23" spans="1:9" ht="15" customHeight="1" x14ac:dyDescent="0.25">
      <c r="A23" s="27">
        <f>Mountaineer!A23</f>
        <v>45948</v>
      </c>
      <c r="B23" s="15">
        <v>62971780.299999997</v>
      </c>
      <c r="C23" s="15">
        <v>60068222.549999997</v>
      </c>
      <c r="D23" s="15">
        <f t="shared" ref="D23" si="76">B23-C23</f>
        <v>2903557.75</v>
      </c>
      <c r="E23" s="15">
        <f>ROUND(D23*0.15,2)+0.01</f>
        <v>435533.67</v>
      </c>
      <c r="F23" s="15">
        <f t="shared" ref="F23" si="77">ROUND(E23*0.15,2)</f>
        <v>65330.05</v>
      </c>
      <c r="G23" s="15">
        <f t="shared" ref="G23" si="78">E23-F23</f>
        <v>370203.62</v>
      </c>
      <c r="H23" s="15">
        <f t="shared" ref="H23" si="79">ROUND(G23*0.01,2)</f>
        <v>3702.04</v>
      </c>
      <c r="I23" s="16">
        <f t="shared" ref="I23" si="80">G23-H23</f>
        <v>366501.58</v>
      </c>
    </row>
    <row r="24" spans="1:9" ht="15" customHeight="1" x14ac:dyDescent="0.25">
      <c r="A24" s="27">
        <f>Mountaineer!A24</f>
        <v>45955</v>
      </c>
      <c r="B24" s="15">
        <v>65208359.399999999</v>
      </c>
      <c r="C24" s="15">
        <v>62803201.289999999</v>
      </c>
      <c r="D24" s="15">
        <f t="shared" ref="D24" si="81">B24-C24</f>
        <v>2405158.1099999994</v>
      </c>
      <c r="E24" s="15">
        <f>ROUND(D24*0.15,2)</f>
        <v>360773.72</v>
      </c>
      <c r="F24" s="15">
        <f t="shared" ref="F24" si="82">ROUND(E24*0.15,2)</f>
        <v>54116.06</v>
      </c>
      <c r="G24" s="15">
        <f t="shared" ref="G24" si="83">E24-F24</f>
        <v>306657.65999999997</v>
      </c>
      <c r="H24" s="15">
        <f t="shared" ref="H24" si="84">ROUND(G24*0.01,2)</f>
        <v>3066.58</v>
      </c>
      <c r="I24" s="16">
        <f t="shared" ref="I24" si="85">G24-H24</f>
        <v>303591.07999999996</v>
      </c>
    </row>
    <row r="25" spans="1:9" ht="15" customHeight="1" x14ac:dyDescent="0.25">
      <c r="A25" s="27">
        <f>Mountaineer!A25</f>
        <v>45962</v>
      </c>
      <c r="B25" s="15">
        <v>62145827.810000002</v>
      </c>
      <c r="C25" s="15">
        <v>59630727.950000003</v>
      </c>
      <c r="D25" s="15">
        <f t="shared" ref="D25" si="86">B25-C25</f>
        <v>2515099.8599999994</v>
      </c>
      <c r="E25" s="15">
        <f>ROUND(D25*0.15,2)</f>
        <v>377264.98</v>
      </c>
      <c r="F25" s="15">
        <f t="shared" ref="F25" si="87">ROUND(E25*0.15,2)</f>
        <v>56589.75</v>
      </c>
      <c r="G25" s="15">
        <f t="shared" ref="G25" si="88">E25-F25</f>
        <v>320675.23</v>
      </c>
      <c r="H25" s="15">
        <f t="shared" ref="H25" si="89">ROUND(G25*0.01,2)</f>
        <v>3206.75</v>
      </c>
      <c r="I25" s="16">
        <f t="shared" ref="I25" si="90">G25-H25</f>
        <v>317468.48</v>
      </c>
    </row>
    <row r="26" spans="1:9" ht="15" customHeight="1" x14ac:dyDescent="0.25">
      <c r="A26" s="27">
        <f>Mountaineer!A26</f>
        <v>45969</v>
      </c>
      <c r="B26" s="15">
        <v>63044863.619999997</v>
      </c>
      <c r="C26" s="15">
        <v>60288410.369999997</v>
      </c>
      <c r="D26" s="15">
        <f t="shared" ref="D26" si="91">B26-C26</f>
        <v>2756453.25</v>
      </c>
      <c r="E26" s="15">
        <f>ROUND(D26*0.15,2)</f>
        <v>413467.99</v>
      </c>
      <c r="F26" s="15">
        <f t="shared" ref="F26" si="92">ROUND(E26*0.15,2)</f>
        <v>62020.2</v>
      </c>
      <c r="G26" s="15">
        <f t="shared" ref="G26" si="93">E26-F26</f>
        <v>351447.79</v>
      </c>
      <c r="H26" s="15">
        <f t="shared" ref="H26" si="94">ROUND(G26*0.01,2)</f>
        <v>3514.48</v>
      </c>
      <c r="I26" s="16">
        <f t="shared" ref="I26" si="95">G26-H26</f>
        <v>347933.31</v>
      </c>
    </row>
    <row r="27" spans="1:9" ht="15" customHeight="1" x14ac:dyDescent="0.25">
      <c r="A27" s="27">
        <f>Mountaineer!A27</f>
        <v>45976</v>
      </c>
      <c r="B27" s="15">
        <v>58608719.060000002</v>
      </c>
      <c r="C27" s="15">
        <v>55709731.159999996</v>
      </c>
      <c r="D27" s="15">
        <f t="shared" ref="D27" si="96">B27-C27</f>
        <v>2898987.900000006</v>
      </c>
      <c r="E27" s="15">
        <f>ROUND(D27*0.15,2)-0.01</f>
        <v>434848.18</v>
      </c>
      <c r="F27" s="15">
        <f t="shared" ref="F27" si="97">ROUND(E27*0.15,2)</f>
        <v>65227.23</v>
      </c>
      <c r="G27" s="15">
        <f t="shared" ref="G27" si="98">E27-F27</f>
        <v>369620.95</v>
      </c>
      <c r="H27" s="15">
        <f t="shared" ref="H27" si="99">ROUND(G27*0.01,2)</f>
        <v>3696.21</v>
      </c>
      <c r="I27" s="16">
        <f t="shared" ref="I27" si="100">G27-H27</f>
        <v>365924.74</v>
      </c>
    </row>
    <row r="28" spans="1:9" ht="15" customHeight="1" x14ac:dyDescent="0.25">
      <c r="A28" s="27">
        <f>Mountaineer!A28</f>
        <v>45983</v>
      </c>
      <c r="B28" s="15">
        <v>63087274.18</v>
      </c>
      <c r="C28" s="15">
        <v>60292852.579999998</v>
      </c>
      <c r="D28" s="15">
        <f t="shared" ref="D28" si="101">B28-C28</f>
        <v>2794421.6000000015</v>
      </c>
      <c r="E28" s="15">
        <f t="shared" ref="E28:E33" si="102">ROUND(D28*0.15,2)</f>
        <v>419163.24</v>
      </c>
      <c r="F28" s="15">
        <f t="shared" ref="F28" si="103">ROUND(E28*0.15,2)</f>
        <v>62874.49</v>
      </c>
      <c r="G28" s="15">
        <f t="shared" ref="G28" si="104">E28-F28</f>
        <v>356288.75</v>
      </c>
      <c r="H28" s="15">
        <f t="shared" ref="H28" si="105">ROUND(G28*0.01,2)</f>
        <v>3562.89</v>
      </c>
      <c r="I28" s="16">
        <f t="shared" ref="I28" si="106">G28-H28</f>
        <v>352725.86</v>
      </c>
    </row>
    <row r="29" spans="1:9" ht="15" customHeight="1" x14ac:dyDescent="0.25">
      <c r="A29" s="27">
        <f>Mountaineer!A29</f>
        <v>45990</v>
      </c>
      <c r="B29" s="15">
        <v>68531589.760000005</v>
      </c>
      <c r="C29" s="15">
        <v>65322091.829999998</v>
      </c>
      <c r="D29" s="15">
        <f t="shared" ref="D29" si="107">B29-C29</f>
        <v>3209497.9300000072</v>
      </c>
      <c r="E29" s="15">
        <f t="shared" si="102"/>
        <v>481424.69</v>
      </c>
      <c r="F29" s="15">
        <f t="shared" ref="F29" si="108">ROUND(E29*0.15,2)</f>
        <v>72213.7</v>
      </c>
      <c r="G29" s="15">
        <f t="shared" ref="G29" si="109">E29-F29</f>
        <v>409210.99</v>
      </c>
      <c r="H29" s="15">
        <f t="shared" ref="H29" si="110">ROUND(G29*0.01,2)</f>
        <v>4092.11</v>
      </c>
      <c r="I29" s="16">
        <f t="shared" ref="I29" si="111">G29-H29</f>
        <v>405118.88</v>
      </c>
    </row>
    <row r="30" spans="1:9" ht="15" customHeight="1" x14ac:dyDescent="0.25">
      <c r="A30" s="27">
        <f>Mountaineer!A30</f>
        <v>45997</v>
      </c>
      <c r="B30" s="15">
        <v>67190435.120000005</v>
      </c>
      <c r="C30" s="15">
        <v>63838452.890000001</v>
      </c>
      <c r="D30" s="15">
        <f t="shared" ref="D30" si="112">B30-C30</f>
        <v>3351982.2300000042</v>
      </c>
      <c r="E30" s="15">
        <f t="shared" si="102"/>
        <v>502797.33</v>
      </c>
      <c r="F30" s="15">
        <f t="shared" ref="F30" si="113">ROUND(E30*0.15,2)</f>
        <v>75419.600000000006</v>
      </c>
      <c r="G30" s="15">
        <f t="shared" ref="G30" si="114">E30-F30</f>
        <v>427377.73</v>
      </c>
      <c r="H30" s="15">
        <f t="shared" ref="H30" si="115">ROUND(G30*0.01,2)</f>
        <v>4273.78</v>
      </c>
      <c r="I30" s="16">
        <f t="shared" ref="I30" si="116">G30-H30</f>
        <v>423103.94999999995</v>
      </c>
    </row>
    <row r="31" spans="1:9" ht="15" customHeight="1" x14ac:dyDescent="0.25">
      <c r="A31" s="27">
        <f>Mountaineer!A31</f>
        <v>46004</v>
      </c>
      <c r="B31" s="15">
        <v>58961853.859999999</v>
      </c>
      <c r="C31" s="15">
        <v>55740334.009999998</v>
      </c>
      <c r="D31" s="15">
        <f t="shared" ref="D31" si="117">B31-C31</f>
        <v>3221519.8500000015</v>
      </c>
      <c r="E31" s="15">
        <f t="shared" si="102"/>
        <v>483227.98</v>
      </c>
      <c r="F31" s="15">
        <f t="shared" ref="F31" si="118">ROUND(E31*0.15,2)</f>
        <v>72484.2</v>
      </c>
      <c r="G31" s="15">
        <f t="shared" ref="G31" si="119">E31-F31</f>
        <v>410743.77999999997</v>
      </c>
      <c r="H31" s="15">
        <f t="shared" ref="H31" si="120">ROUND(G31*0.01,2)</f>
        <v>4107.4399999999996</v>
      </c>
      <c r="I31" s="16">
        <f t="shared" ref="I31" si="121">G31-H31</f>
        <v>406636.33999999997</v>
      </c>
    </row>
    <row r="32" spans="1:9" ht="15" customHeight="1" x14ac:dyDescent="0.25">
      <c r="A32" s="27">
        <f>Mountaineer!A32</f>
        <v>46011</v>
      </c>
      <c r="B32" s="15">
        <v>66715350.479999997</v>
      </c>
      <c r="C32" s="15">
        <v>64081447.75</v>
      </c>
      <c r="D32" s="15">
        <f t="shared" ref="D32" si="122">B32-C32</f>
        <v>2633902.7299999967</v>
      </c>
      <c r="E32" s="15">
        <f t="shared" si="102"/>
        <v>395085.41</v>
      </c>
      <c r="F32" s="15">
        <f t="shared" ref="F32" si="123">ROUND(E32*0.15,2)</f>
        <v>59262.81</v>
      </c>
      <c r="G32" s="15">
        <f t="shared" ref="G32" si="124">E32-F32</f>
        <v>335822.6</v>
      </c>
      <c r="H32" s="15">
        <f t="shared" ref="H32" si="125">ROUND(G32*0.01,2)</f>
        <v>3358.23</v>
      </c>
      <c r="I32" s="16">
        <f t="shared" ref="I32" si="126">G32-H32</f>
        <v>332464.37</v>
      </c>
    </row>
    <row r="33" spans="1:9" ht="15" customHeight="1" x14ac:dyDescent="0.25">
      <c r="A33" s="27">
        <f>Mountaineer!A33</f>
        <v>46018</v>
      </c>
      <c r="B33" s="15">
        <v>74369950.019999996</v>
      </c>
      <c r="C33" s="15">
        <v>71779170.700000003</v>
      </c>
      <c r="D33" s="15">
        <f t="shared" ref="D33" si="127">B33-C33</f>
        <v>2590779.3199999928</v>
      </c>
      <c r="E33" s="15">
        <f t="shared" si="102"/>
        <v>388616.9</v>
      </c>
      <c r="F33" s="15">
        <f t="shared" ref="F33" si="128">ROUND(E33*0.15,2)</f>
        <v>58292.54</v>
      </c>
      <c r="G33" s="15">
        <f t="shared" ref="G33" si="129">E33-F33</f>
        <v>330324.36000000004</v>
      </c>
      <c r="H33" s="15">
        <f t="shared" ref="H33" si="130">ROUND(G33*0.01,2)</f>
        <v>3303.24</v>
      </c>
      <c r="I33" s="16">
        <f t="shared" ref="I33" si="131">G33-H33</f>
        <v>327021.12000000005</v>
      </c>
    </row>
    <row r="34" spans="1:9" ht="15" customHeight="1" x14ac:dyDescent="0.25">
      <c r="A34" s="27">
        <f>Mountaineer!A34</f>
        <v>46025</v>
      </c>
      <c r="B34" s="15">
        <v>80859865.939999998</v>
      </c>
      <c r="C34" s="15">
        <v>77663279.859999999</v>
      </c>
      <c r="D34" s="15">
        <f t="shared" ref="D34" si="132">B34-C34</f>
        <v>3196586.0799999982</v>
      </c>
      <c r="E34" s="15">
        <f>ROUND(D34*0.15,2)+0.01</f>
        <v>479487.92</v>
      </c>
      <c r="F34" s="15">
        <f t="shared" ref="F34" si="133">ROUND(E34*0.15,2)</f>
        <v>71923.19</v>
      </c>
      <c r="G34" s="15">
        <f t="shared" ref="G34" si="134">E34-F34</f>
        <v>407564.73</v>
      </c>
      <c r="H34" s="15">
        <f t="shared" ref="H34" si="135">ROUND(G34*0.01,2)</f>
        <v>4075.65</v>
      </c>
      <c r="I34" s="16">
        <f t="shared" ref="I34" si="136">G34-H34</f>
        <v>403489.07999999996</v>
      </c>
    </row>
    <row r="35" spans="1:9" ht="15" customHeight="1" x14ac:dyDescent="0.25">
      <c r="A35" s="27">
        <f>Mountaineer!A35</f>
        <v>46032</v>
      </c>
      <c r="B35" s="15">
        <v>63326805.729999997</v>
      </c>
      <c r="C35" s="15">
        <v>59704372.539999999</v>
      </c>
      <c r="D35" s="15">
        <f t="shared" ref="D35" si="137">B35-C35</f>
        <v>3622433.1899999976</v>
      </c>
      <c r="E35" s="15">
        <f>ROUND(D35*0.15,2)-0.01</f>
        <v>543364.97</v>
      </c>
      <c r="F35" s="15">
        <f t="shared" ref="F35" si="138">ROUND(E35*0.15,2)</f>
        <v>81504.75</v>
      </c>
      <c r="G35" s="15">
        <f t="shared" ref="G35" si="139">E35-F35</f>
        <v>461860.22</v>
      </c>
      <c r="H35" s="15">
        <f t="shared" ref="H35" si="140">ROUND(G35*0.01,2)</f>
        <v>4618.6000000000004</v>
      </c>
      <c r="I35" s="16">
        <f t="shared" ref="I35" si="141">G35-H35</f>
        <v>457241.62</v>
      </c>
    </row>
    <row r="36" spans="1:9" ht="15" customHeight="1" x14ac:dyDescent="0.25">
      <c r="A36" s="27">
        <f>Mountaineer!A36</f>
        <v>46039</v>
      </c>
      <c r="B36" s="15">
        <v>61374658.850000001</v>
      </c>
      <c r="C36" s="15">
        <v>59467434.670000002</v>
      </c>
      <c r="D36" s="15">
        <f t="shared" ref="D36" si="142">B36-C36</f>
        <v>1907224.1799999997</v>
      </c>
      <c r="E36" s="15">
        <f>ROUND(D36*0.15,2)-0.01</f>
        <v>286083.62</v>
      </c>
      <c r="F36" s="15">
        <f t="shared" ref="F36" si="143">ROUND(E36*0.15,2)</f>
        <v>42912.54</v>
      </c>
      <c r="G36" s="15">
        <f t="shared" ref="G36" si="144">E36-F36</f>
        <v>243171.08</v>
      </c>
      <c r="H36" s="15">
        <f t="shared" ref="H36" si="145">ROUND(G36*0.01,2)</f>
        <v>2431.71</v>
      </c>
      <c r="I36" s="16">
        <f t="shared" ref="I36" si="146">G36-H36</f>
        <v>240739.37</v>
      </c>
    </row>
    <row r="37" spans="1:9" ht="15" customHeight="1" x14ac:dyDescent="0.25">
      <c r="A37" s="27">
        <f>Mountaineer!A37</f>
        <v>46046</v>
      </c>
      <c r="B37" s="15">
        <v>60941111.030000001</v>
      </c>
      <c r="C37" s="15">
        <v>57952921.619999997</v>
      </c>
      <c r="D37" s="15">
        <f t="shared" ref="D37" si="147">B37-C37</f>
        <v>2988189.4100000039</v>
      </c>
      <c r="E37" s="15">
        <f>ROUND(D37*0.15,2)</f>
        <v>448228.41</v>
      </c>
      <c r="F37" s="15">
        <f t="shared" ref="F37" si="148">ROUND(E37*0.15,2)</f>
        <v>67234.259999999995</v>
      </c>
      <c r="G37" s="15">
        <f t="shared" ref="G37" si="149">E37-F37</f>
        <v>380994.14999999997</v>
      </c>
      <c r="H37" s="15">
        <f t="shared" ref="H37" si="150">ROUND(G37*0.01,2)</f>
        <v>3809.94</v>
      </c>
      <c r="I37" s="16">
        <f t="shared" ref="I37" si="151">G37-H37</f>
        <v>377184.20999999996</v>
      </c>
    </row>
    <row r="38" spans="1:9" ht="15" customHeight="1" x14ac:dyDescent="0.25">
      <c r="A38" s="27">
        <f>Mountaineer!A38</f>
        <v>46053</v>
      </c>
      <c r="B38" s="15">
        <v>62864425.159999996</v>
      </c>
      <c r="C38" s="15">
        <v>59666129.840000004</v>
      </c>
      <c r="D38" s="15">
        <f t="shared" ref="D38" si="152">B38-C38</f>
        <v>3198295.3199999928</v>
      </c>
      <c r="E38" s="15">
        <f>ROUND(D38*0.15,2)</f>
        <v>479744.3</v>
      </c>
      <c r="F38" s="15">
        <f t="shared" ref="F38" si="153">ROUND(E38*0.15,2)</f>
        <v>71961.649999999994</v>
      </c>
      <c r="G38" s="15">
        <f t="shared" ref="G38" si="154">E38-F38</f>
        <v>407782.65</v>
      </c>
      <c r="H38" s="15">
        <f t="shared" ref="H38" si="155">ROUND(G38*0.01,2)</f>
        <v>4077.83</v>
      </c>
      <c r="I38" s="16">
        <f t="shared" ref="I38" si="156">G38-H38</f>
        <v>403704.82</v>
      </c>
    </row>
    <row r="39" spans="1:9" ht="15" customHeight="1" x14ac:dyDescent="0.25">
      <c r="A39" s="27">
        <f>Mountaineer!A39</f>
        <v>46060</v>
      </c>
      <c r="B39" s="15">
        <v>65593316.350000001</v>
      </c>
      <c r="C39" s="15">
        <v>62161007.68</v>
      </c>
      <c r="D39" s="15">
        <f t="shared" ref="D39" si="157">B39-C39</f>
        <v>3432308.6700000018</v>
      </c>
      <c r="E39" s="15">
        <f>ROUND(D39*0.15,2)</f>
        <v>514846.3</v>
      </c>
      <c r="F39" s="15">
        <f t="shared" ref="F39" si="158">ROUND(E39*0.15,2)</f>
        <v>77226.95</v>
      </c>
      <c r="G39" s="15">
        <f t="shared" ref="G39" si="159">E39-F39</f>
        <v>437619.35</v>
      </c>
      <c r="H39" s="15">
        <f t="shared" ref="H39" si="160">ROUND(G39*0.01,2)</f>
        <v>4376.1899999999996</v>
      </c>
      <c r="I39" s="16">
        <f t="shared" ref="I39" si="161">G39-H39</f>
        <v>433243.16</v>
      </c>
    </row>
    <row r="40" spans="1:9" ht="15" customHeight="1" x14ac:dyDescent="0.25">
      <c r="A40" s="27">
        <f>Mountaineer!A40</f>
        <v>46067</v>
      </c>
      <c r="B40" s="15">
        <v>66883582.619999997</v>
      </c>
      <c r="C40" s="15">
        <v>64174605.119999997</v>
      </c>
      <c r="D40" s="15">
        <f t="shared" ref="D40" si="162">B40-C40</f>
        <v>2708977.5</v>
      </c>
      <c r="E40" s="15">
        <f>ROUND(D40*0.15,2)-0.01</f>
        <v>406346.62</v>
      </c>
      <c r="F40" s="15">
        <f t="shared" ref="F40" si="163">ROUND(E40*0.15,2)</f>
        <v>60951.99</v>
      </c>
      <c r="G40" s="15">
        <f t="shared" ref="G40" si="164">E40-F40</f>
        <v>345394.63</v>
      </c>
      <c r="H40" s="15">
        <f t="shared" ref="H40" si="165">ROUND(G40*0.01,2)</f>
        <v>3453.95</v>
      </c>
      <c r="I40" s="16">
        <f t="shared" ref="I40" si="166">G40-H40</f>
        <v>341940.68</v>
      </c>
    </row>
    <row r="41" spans="1:9" ht="15" customHeight="1" x14ac:dyDescent="0.25">
      <c r="A41" s="27">
        <f>Mountaineer!A41</f>
        <v>46074</v>
      </c>
      <c r="B41" s="15">
        <v>67160074.069999993</v>
      </c>
      <c r="C41" s="15">
        <v>63972569.200000003</v>
      </c>
      <c r="D41" s="15">
        <f t="shared" ref="D41" si="167">B41-C41</f>
        <v>3187504.8699999899</v>
      </c>
      <c r="E41" s="15">
        <f>ROUND(D41*0.15,2)</f>
        <v>478125.73</v>
      </c>
      <c r="F41" s="15">
        <f t="shared" ref="F41" si="168">ROUND(E41*0.15,2)</f>
        <v>71718.86</v>
      </c>
      <c r="G41" s="15">
        <f t="shared" ref="G41" si="169">E41-F41</f>
        <v>406406.87</v>
      </c>
      <c r="H41" s="15">
        <f t="shared" ref="H41" si="170">ROUND(G41*0.01,2)</f>
        <v>4064.07</v>
      </c>
      <c r="I41" s="16">
        <f t="shared" ref="I41" si="171">G41-H41</f>
        <v>402342.8</v>
      </c>
    </row>
    <row r="42" spans="1:9" ht="15" customHeight="1" x14ac:dyDescent="0.25">
      <c r="B42" s="15"/>
      <c r="C42" s="15"/>
      <c r="D42" s="15"/>
      <c r="E42" s="15"/>
      <c r="F42" s="15"/>
      <c r="G42" s="15"/>
      <c r="H42" s="15"/>
      <c r="I42" s="16"/>
    </row>
    <row r="43" spans="1:9" ht="15" customHeight="1" thickBot="1" x14ac:dyDescent="0.3">
      <c r="B43" s="17">
        <f t="shared" ref="B43:I43" si="172">SUM(B8:B42)</f>
        <v>2101297866.2099996</v>
      </c>
      <c r="C43" s="17">
        <f t="shared" si="172"/>
        <v>2009929301.9199998</v>
      </c>
      <c r="D43" s="17">
        <f t="shared" si="172"/>
        <v>91368564.289999992</v>
      </c>
      <c r="E43" s="17">
        <f t="shared" si="172"/>
        <v>13705284.65</v>
      </c>
      <c r="F43" s="17">
        <f t="shared" si="172"/>
        <v>2055792.72</v>
      </c>
      <c r="G43" s="17">
        <f t="shared" si="172"/>
        <v>11649491.930000003</v>
      </c>
      <c r="H43" s="17">
        <f t="shared" si="172"/>
        <v>116494.94000000002</v>
      </c>
      <c r="I43" s="17">
        <f t="shared" si="172"/>
        <v>11532996.989999998</v>
      </c>
    </row>
    <row r="44" spans="1:9" ht="15" customHeight="1" thickTop="1" x14ac:dyDescent="0.25"/>
    <row r="45" spans="1:9" ht="15" customHeight="1" x14ac:dyDescent="0.25">
      <c r="A45" s="11" t="s">
        <v>17</v>
      </c>
    </row>
    <row r="46" spans="1:9" ht="15" customHeight="1" x14ac:dyDescent="0.25">
      <c r="A46" s="7" t="s">
        <v>14</v>
      </c>
    </row>
    <row r="47" spans="1:9" ht="15" customHeight="1" x14ac:dyDescent="0.25">
      <c r="A47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7"/>
  <sheetViews>
    <sheetView zoomScaleNormal="100" workbookViewId="0">
      <pane ySplit="6" topLeftCell="A17" activePane="bottomLeft" state="frozen"/>
      <selection pane="bottomLeft" activeCell="A42" sqref="A42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A18" s="27">
        <f>Mountaineer!A18</f>
        <v>45913</v>
      </c>
      <c r="B18" s="15">
        <v>75464980.010000005</v>
      </c>
      <c r="C18" s="15">
        <v>72271154.659999996</v>
      </c>
      <c r="D18" s="15">
        <f t="shared" ref="D18" si="50">B18-C18</f>
        <v>3193825.3500000089</v>
      </c>
      <c r="E18" s="15">
        <f>ROUND(D18*0.15,2)+0.01</f>
        <v>479073.81</v>
      </c>
      <c r="F18" s="15">
        <f t="shared" ref="F18" si="51">ROUND(E18*0.15,2)</f>
        <v>71861.070000000007</v>
      </c>
      <c r="G18" s="15">
        <f t="shared" ref="G18" si="52">E18-F18</f>
        <v>407212.74</v>
      </c>
      <c r="H18" s="15">
        <f t="shared" ref="H18" si="53">ROUND(G18*0.01,2)</f>
        <v>4072.13</v>
      </c>
      <c r="I18" s="16">
        <f t="shared" ref="I18" si="54">G18-H18</f>
        <v>403140.61</v>
      </c>
    </row>
    <row r="19" spans="1:9" ht="15" customHeight="1" x14ac:dyDescent="0.25">
      <c r="A19" s="27">
        <f>Mountaineer!A19</f>
        <v>45920</v>
      </c>
      <c r="B19" s="15">
        <v>44943908.25</v>
      </c>
      <c r="C19" s="15">
        <v>42784806.619999997</v>
      </c>
      <c r="D19" s="15">
        <f t="shared" ref="D19" si="55">B19-C19</f>
        <v>2159101.6300000027</v>
      </c>
      <c r="E19" s="15">
        <f t="shared" ref="E19:E24" si="56">ROUND(D19*0.15,2)</f>
        <v>323865.24</v>
      </c>
      <c r="F19" s="15">
        <f t="shared" ref="F19" si="57">ROUND(E19*0.15,2)</f>
        <v>48579.79</v>
      </c>
      <c r="G19" s="15">
        <f t="shared" ref="G19" si="58">E19-F19</f>
        <v>275285.45</v>
      </c>
      <c r="H19" s="15">
        <f t="shared" ref="H19" si="59">ROUND(G19*0.01,2)</f>
        <v>2752.85</v>
      </c>
      <c r="I19" s="16">
        <f t="shared" ref="I19" si="60">G19-H19</f>
        <v>272532.60000000003</v>
      </c>
    </row>
    <row r="20" spans="1:9" ht="15" customHeight="1" x14ac:dyDescent="0.25">
      <c r="A20" s="27">
        <f>Mountaineer!A20</f>
        <v>45927</v>
      </c>
      <c r="B20" s="15">
        <v>44447247.780000001</v>
      </c>
      <c r="C20" s="15">
        <v>42295132.060000002</v>
      </c>
      <c r="D20" s="15">
        <f t="shared" ref="D20" si="61">B20-C20</f>
        <v>2152115.7199999988</v>
      </c>
      <c r="E20" s="15">
        <f t="shared" si="56"/>
        <v>322817.36</v>
      </c>
      <c r="F20" s="15">
        <f t="shared" ref="F20" si="62">ROUND(E20*0.15,2)</f>
        <v>48422.6</v>
      </c>
      <c r="G20" s="15">
        <f t="shared" ref="G20" si="63">E20-F20</f>
        <v>274394.76</v>
      </c>
      <c r="H20" s="15">
        <f t="shared" ref="H20" si="64">ROUND(G20*0.01,2)</f>
        <v>2743.95</v>
      </c>
      <c r="I20" s="16">
        <f t="shared" ref="I20" si="65">G20-H20</f>
        <v>271650.81</v>
      </c>
    </row>
    <row r="21" spans="1:9" ht="15" customHeight="1" x14ac:dyDescent="0.25">
      <c r="A21" s="27">
        <f>Mountaineer!A21</f>
        <v>45934</v>
      </c>
      <c r="B21" s="15">
        <v>43378976.25</v>
      </c>
      <c r="C21" s="15">
        <v>41182532.530000001</v>
      </c>
      <c r="D21" s="15">
        <f t="shared" ref="D21" si="66">B21-C21</f>
        <v>2196443.7199999988</v>
      </c>
      <c r="E21" s="15">
        <f t="shared" si="56"/>
        <v>329466.56</v>
      </c>
      <c r="F21" s="15">
        <f t="shared" ref="F21" si="67">ROUND(E21*0.15,2)</f>
        <v>49419.98</v>
      </c>
      <c r="G21" s="15">
        <f t="shared" ref="G21" si="68">E21-F21</f>
        <v>280046.58</v>
      </c>
      <c r="H21" s="15">
        <f t="shared" ref="H21" si="69">ROUND(G21*0.01,2)</f>
        <v>2800.47</v>
      </c>
      <c r="I21" s="16">
        <f t="shared" ref="I21" si="70">G21-H21</f>
        <v>277246.11000000004</v>
      </c>
    </row>
    <row r="22" spans="1:9" ht="15" customHeight="1" x14ac:dyDescent="0.25">
      <c r="A22" s="27">
        <f>Mountaineer!A22</f>
        <v>45941</v>
      </c>
      <c r="B22" s="15">
        <v>44919552.509999998</v>
      </c>
      <c r="C22" s="15">
        <v>42957651.660000004</v>
      </c>
      <c r="D22" s="15">
        <f t="shared" ref="D22" si="71">B22-C22</f>
        <v>1961900.849999994</v>
      </c>
      <c r="E22" s="15">
        <f t="shared" si="56"/>
        <v>294285.13</v>
      </c>
      <c r="F22" s="15">
        <f t="shared" ref="F22" si="72">ROUND(E22*0.15,2)</f>
        <v>44142.77</v>
      </c>
      <c r="G22" s="15">
        <f t="shared" ref="G22" si="73">E22-F22</f>
        <v>250142.36000000002</v>
      </c>
      <c r="H22" s="15">
        <f t="shared" ref="H22" si="74">ROUND(G22*0.01,2)</f>
        <v>2501.42</v>
      </c>
      <c r="I22" s="16">
        <f t="shared" ref="I22" si="75">G22-H22</f>
        <v>247640.94</v>
      </c>
    </row>
    <row r="23" spans="1:9" ht="15" customHeight="1" x14ac:dyDescent="0.25">
      <c r="A23" s="27">
        <f>Mountaineer!A23</f>
        <v>45948</v>
      </c>
      <c r="B23" s="15">
        <v>40901513.399999999</v>
      </c>
      <c r="C23" s="15">
        <v>39044597.870000005</v>
      </c>
      <c r="D23" s="15">
        <f t="shared" ref="D23" si="76">B23-C23</f>
        <v>1856915.5299999937</v>
      </c>
      <c r="E23" s="15">
        <f t="shared" si="56"/>
        <v>278537.33</v>
      </c>
      <c r="F23" s="15">
        <f t="shared" ref="F23" si="77">ROUND(E23*0.15,2)</f>
        <v>41780.6</v>
      </c>
      <c r="G23" s="15">
        <f t="shared" ref="G23" si="78">E23-F23</f>
        <v>236756.73</v>
      </c>
      <c r="H23" s="15">
        <f t="shared" ref="H23" si="79">ROUND(G23*0.01,2)</f>
        <v>2367.5700000000002</v>
      </c>
      <c r="I23" s="16">
        <f t="shared" ref="I23" si="80">G23-H23</f>
        <v>234389.16</v>
      </c>
    </row>
    <row r="24" spans="1:9" ht="15" customHeight="1" x14ac:dyDescent="0.25">
      <c r="A24" s="27">
        <f>Mountaineer!A24</f>
        <v>45955</v>
      </c>
      <c r="B24" s="15">
        <v>40134231.109999999</v>
      </c>
      <c r="C24" s="15">
        <v>38152608.390000001</v>
      </c>
      <c r="D24" s="15">
        <f t="shared" ref="D24" si="81">B24-C24</f>
        <v>1981622.7199999988</v>
      </c>
      <c r="E24" s="15">
        <f t="shared" si="56"/>
        <v>297243.40999999997</v>
      </c>
      <c r="F24" s="15">
        <f t="shared" ref="F24" si="82">ROUND(E24*0.15,2)</f>
        <v>44586.51</v>
      </c>
      <c r="G24" s="15">
        <f t="shared" ref="G24" si="83">E24-F24</f>
        <v>252656.89999999997</v>
      </c>
      <c r="H24" s="15">
        <f t="shared" ref="H24" si="84">ROUND(G24*0.01,2)</f>
        <v>2526.5700000000002</v>
      </c>
      <c r="I24" s="16">
        <f t="shared" ref="I24" si="85">G24-H24</f>
        <v>250130.32999999996</v>
      </c>
    </row>
    <row r="25" spans="1:9" ht="15" customHeight="1" x14ac:dyDescent="0.25">
      <c r="A25" s="27">
        <f>Mountaineer!A25</f>
        <v>45962</v>
      </c>
      <c r="B25" s="15">
        <v>44600890.850000001</v>
      </c>
      <c r="C25" s="15">
        <v>42814142.609999999</v>
      </c>
      <c r="D25" s="15">
        <f t="shared" ref="D25" si="86">B25-C25</f>
        <v>1786748.2400000021</v>
      </c>
      <c r="E25" s="15">
        <f>ROUND(D25*0.15,2)-0.01</f>
        <v>268012.23</v>
      </c>
      <c r="F25" s="15">
        <f t="shared" ref="F25" si="87">ROUND(E25*0.15,2)</f>
        <v>40201.83</v>
      </c>
      <c r="G25" s="15">
        <f t="shared" ref="G25" si="88">E25-F25</f>
        <v>227810.39999999997</v>
      </c>
      <c r="H25" s="15">
        <f t="shared" ref="H25" si="89">ROUND(G25*0.01,2)</f>
        <v>2278.1</v>
      </c>
      <c r="I25" s="16">
        <f t="shared" ref="I25" si="90">G25-H25</f>
        <v>225532.29999999996</v>
      </c>
    </row>
    <row r="26" spans="1:9" ht="15" customHeight="1" x14ac:dyDescent="0.25">
      <c r="A26" s="27">
        <f>Mountaineer!A26</f>
        <v>45969</v>
      </c>
      <c r="B26" s="15">
        <v>39573423.5</v>
      </c>
      <c r="C26" s="15">
        <v>37524340.740000002</v>
      </c>
      <c r="D26" s="15">
        <f t="shared" ref="D26" si="91">B26-C26</f>
        <v>2049082.7599999979</v>
      </c>
      <c r="E26" s="15">
        <f>ROUND(D26*0.15,2)</f>
        <v>307362.40999999997</v>
      </c>
      <c r="F26" s="15">
        <f t="shared" ref="F26" si="92">ROUND(E26*0.15,2)</f>
        <v>46104.36</v>
      </c>
      <c r="G26" s="15">
        <f t="shared" ref="G26" si="93">E26-F26</f>
        <v>261258.05</v>
      </c>
      <c r="H26" s="15">
        <f t="shared" ref="H26" si="94">ROUND(G26*0.01,2)</f>
        <v>2612.58</v>
      </c>
      <c r="I26" s="16">
        <f t="shared" ref="I26" si="95">G26-H26</f>
        <v>258645.47</v>
      </c>
    </row>
    <row r="27" spans="1:9" ht="15" customHeight="1" x14ac:dyDescent="0.25">
      <c r="A27" s="27">
        <f>Mountaineer!A27</f>
        <v>45976</v>
      </c>
      <c r="B27" s="15">
        <v>38102175.759999998</v>
      </c>
      <c r="C27" s="15">
        <v>36180656.090000004</v>
      </c>
      <c r="D27" s="15">
        <f t="shared" ref="D27" si="96">B27-C27</f>
        <v>1921519.6699999943</v>
      </c>
      <c r="E27" s="15">
        <f>ROUND(D27*0.15,2)</f>
        <v>288227.95</v>
      </c>
      <c r="F27" s="15">
        <f t="shared" ref="F27" si="97">ROUND(E27*0.15,2)</f>
        <v>43234.19</v>
      </c>
      <c r="G27" s="15">
        <f t="shared" ref="G27" si="98">E27-F27</f>
        <v>244993.76</v>
      </c>
      <c r="H27" s="15">
        <f t="shared" ref="H27" si="99">ROUND(G27*0.01,2)</f>
        <v>2449.94</v>
      </c>
      <c r="I27" s="16">
        <f t="shared" ref="I27" si="100">G27-H27</f>
        <v>242543.82</v>
      </c>
    </row>
    <row r="28" spans="1:9" ht="15" customHeight="1" x14ac:dyDescent="0.25">
      <c r="A28" s="27">
        <f>Mountaineer!A28</f>
        <v>45983</v>
      </c>
      <c r="B28" s="15">
        <v>39493208.880000003</v>
      </c>
      <c r="C28" s="15">
        <v>37528380.100000001</v>
      </c>
      <c r="D28" s="15">
        <f t="shared" ref="D28" si="101">B28-C28</f>
        <v>1964828.7800000012</v>
      </c>
      <c r="E28" s="15">
        <f>ROUND(D28*0.15,2)-0.01</f>
        <v>294724.31</v>
      </c>
      <c r="F28" s="15">
        <f t="shared" ref="F28" si="102">ROUND(E28*0.15,2)</f>
        <v>44208.65</v>
      </c>
      <c r="G28" s="15">
        <f t="shared" ref="G28" si="103">E28-F28</f>
        <v>250515.66</v>
      </c>
      <c r="H28" s="15">
        <f t="shared" ref="H28" si="104">ROUND(G28*0.01,2)</f>
        <v>2505.16</v>
      </c>
      <c r="I28" s="16">
        <f t="shared" ref="I28" si="105">G28-H28</f>
        <v>248010.5</v>
      </c>
    </row>
    <row r="29" spans="1:9" ht="15" customHeight="1" x14ac:dyDescent="0.25">
      <c r="A29" s="27">
        <f>Mountaineer!A29</f>
        <v>45990</v>
      </c>
      <c r="B29" s="15">
        <v>40175748.229999997</v>
      </c>
      <c r="C29" s="15">
        <v>38252206.219999999</v>
      </c>
      <c r="D29" s="15">
        <f t="shared" ref="D29" si="106">B29-C29</f>
        <v>1923542.0099999979</v>
      </c>
      <c r="E29" s="15">
        <f t="shared" ref="E29:E34" si="107">ROUND(D29*0.15,2)</f>
        <v>288531.3</v>
      </c>
      <c r="F29" s="15">
        <f t="shared" ref="F29" si="108">ROUND(E29*0.15,2)</f>
        <v>43279.7</v>
      </c>
      <c r="G29" s="15">
        <f t="shared" ref="G29" si="109">E29-F29</f>
        <v>245251.59999999998</v>
      </c>
      <c r="H29" s="15">
        <f t="shared" ref="H29" si="110">ROUND(G29*0.01,2)</f>
        <v>2452.52</v>
      </c>
      <c r="I29" s="16">
        <f t="shared" ref="I29" si="111">G29-H29</f>
        <v>242799.08</v>
      </c>
    </row>
    <row r="30" spans="1:9" ht="15" customHeight="1" x14ac:dyDescent="0.25">
      <c r="A30" s="27">
        <f>Mountaineer!A30</f>
        <v>45997</v>
      </c>
      <c r="B30" s="15">
        <v>39028416.850000001</v>
      </c>
      <c r="C30" s="15">
        <v>36935476.380000003</v>
      </c>
      <c r="D30" s="15">
        <f t="shared" ref="D30" si="112">B30-C30</f>
        <v>2092940.4699999988</v>
      </c>
      <c r="E30" s="15">
        <f t="shared" si="107"/>
        <v>313941.07</v>
      </c>
      <c r="F30" s="15">
        <f t="shared" ref="F30" si="113">ROUND(E30*0.15,2)</f>
        <v>47091.16</v>
      </c>
      <c r="G30" s="15">
        <f t="shared" ref="G30" si="114">E30-F30</f>
        <v>266849.91000000003</v>
      </c>
      <c r="H30" s="15">
        <f t="shared" ref="H30" si="115">ROUND(G30*0.01,2)</f>
        <v>2668.5</v>
      </c>
      <c r="I30" s="16">
        <f t="shared" ref="I30" si="116">G30-H30</f>
        <v>264181.41000000003</v>
      </c>
    </row>
    <row r="31" spans="1:9" ht="15" customHeight="1" x14ac:dyDescent="0.25">
      <c r="A31" s="27">
        <f>Mountaineer!A31</f>
        <v>46004</v>
      </c>
      <c r="B31" s="15">
        <v>37590015.859999999</v>
      </c>
      <c r="C31" s="15">
        <v>37419273.869999997</v>
      </c>
      <c r="D31" s="15">
        <f t="shared" ref="D31" si="117">B31-C31</f>
        <v>170741.99000000209</v>
      </c>
      <c r="E31" s="15">
        <f t="shared" si="107"/>
        <v>25611.3</v>
      </c>
      <c r="F31" s="15">
        <f t="shared" ref="F31" si="118">ROUND(E31*0.15,2)</f>
        <v>3841.7</v>
      </c>
      <c r="G31" s="15">
        <f t="shared" ref="G31" si="119">E31-F31</f>
        <v>21769.599999999999</v>
      </c>
      <c r="H31" s="15">
        <f t="shared" ref="H31" si="120">ROUND(G31*0.01,2)</f>
        <v>217.7</v>
      </c>
      <c r="I31" s="16">
        <f t="shared" ref="I31" si="121">G31-H31</f>
        <v>21551.899999999998</v>
      </c>
    </row>
    <row r="32" spans="1:9" ht="15" customHeight="1" x14ac:dyDescent="0.25">
      <c r="A32" s="27">
        <f>Mountaineer!A32</f>
        <v>46011</v>
      </c>
      <c r="B32" s="15">
        <v>41894615.049999997</v>
      </c>
      <c r="C32" s="15">
        <v>41220474.439999998</v>
      </c>
      <c r="D32" s="15">
        <f t="shared" ref="D32" si="122">B32-C32</f>
        <v>674140.6099999994</v>
      </c>
      <c r="E32" s="15">
        <f t="shared" si="107"/>
        <v>101121.09</v>
      </c>
      <c r="F32" s="15">
        <f t="shared" ref="F32" si="123">ROUND(E32*0.15,2)</f>
        <v>15168.16</v>
      </c>
      <c r="G32" s="15">
        <f t="shared" ref="G32" si="124">E32-F32</f>
        <v>85952.93</v>
      </c>
      <c r="H32" s="15">
        <f t="shared" ref="H32" si="125">ROUND(G32*0.01,2)</f>
        <v>859.53</v>
      </c>
      <c r="I32" s="16">
        <f t="shared" ref="I32" si="126">G32-H32</f>
        <v>85093.4</v>
      </c>
    </row>
    <row r="33" spans="1:9" ht="15" customHeight="1" x14ac:dyDescent="0.25">
      <c r="A33" s="27">
        <f>Mountaineer!A33</f>
        <v>46018</v>
      </c>
      <c r="B33" s="15">
        <v>47835574.520000003</v>
      </c>
      <c r="C33" s="15">
        <v>46083720.909999996</v>
      </c>
      <c r="D33" s="15">
        <f t="shared" ref="D33" si="127">B33-C33</f>
        <v>1751853.6100000069</v>
      </c>
      <c r="E33" s="15">
        <f t="shared" si="107"/>
        <v>262778.03999999998</v>
      </c>
      <c r="F33" s="15">
        <f t="shared" ref="F33" si="128">ROUND(E33*0.15,2)</f>
        <v>39416.71</v>
      </c>
      <c r="G33" s="15">
        <f t="shared" ref="G33" si="129">E33-F33</f>
        <v>223361.33</v>
      </c>
      <c r="H33" s="15">
        <f t="shared" ref="H33" si="130">ROUND(G33*0.01,2)</f>
        <v>2233.61</v>
      </c>
      <c r="I33" s="16">
        <f t="shared" ref="I33" si="131">G33-H33</f>
        <v>221127.72</v>
      </c>
    </row>
    <row r="34" spans="1:9" ht="15" customHeight="1" x14ac:dyDescent="0.25">
      <c r="A34" s="27">
        <f>Mountaineer!A34</f>
        <v>46025</v>
      </c>
      <c r="B34" s="15">
        <v>45489441.789999999</v>
      </c>
      <c r="C34" s="15">
        <v>43244194.590000004</v>
      </c>
      <c r="D34" s="15">
        <f t="shared" ref="D34" si="132">B34-C34</f>
        <v>2245247.1999999955</v>
      </c>
      <c r="E34" s="15">
        <f t="shared" si="107"/>
        <v>336787.08</v>
      </c>
      <c r="F34" s="15">
        <f t="shared" ref="F34" si="133">ROUND(E34*0.15,2)</f>
        <v>50518.06</v>
      </c>
      <c r="G34" s="15">
        <f t="shared" ref="G34" si="134">E34-F34</f>
        <v>286269.02</v>
      </c>
      <c r="H34" s="15">
        <f t="shared" ref="H34" si="135">ROUND(G34*0.01,2)</f>
        <v>2862.69</v>
      </c>
      <c r="I34" s="16">
        <f t="shared" ref="I34" si="136">G34-H34</f>
        <v>283406.33</v>
      </c>
    </row>
    <row r="35" spans="1:9" ht="15" customHeight="1" x14ac:dyDescent="0.25">
      <c r="A35" s="27">
        <f>Mountaineer!A35</f>
        <v>46032</v>
      </c>
      <c r="B35" s="15">
        <v>39811312.630000003</v>
      </c>
      <c r="C35" s="15">
        <v>37912569.810000002</v>
      </c>
      <c r="D35" s="15">
        <f t="shared" ref="D35" si="137">B35-C35</f>
        <v>1898742.8200000003</v>
      </c>
      <c r="E35" s="15">
        <f t="shared" ref="E35" si="138">ROUND(D35*0.15,2)</f>
        <v>284811.42</v>
      </c>
      <c r="F35" s="15">
        <f t="shared" ref="F35" si="139">ROUND(E35*0.15,2)</f>
        <v>42721.71</v>
      </c>
      <c r="G35" s="15">
        <f t="shared" ref="G35" si="140">E35-F35</f>
        <v>242089.71</v>
      </c>
      <c r="H35" s="15">
        <f t="shared" ref="H35" si="141">ROUND(G35*0.01,2)</f>
        <v>2420.9</v>
      </c>
      <c r="I35" s="16">
        <f t="shared" ref="I35" si="142">G35-H35</f>
        <v>239668.81</v>
      </c>
    </row>
    <row r="36" spans="1:9" ht="15" customHeight="1" x14ac:dyDescent="0.25">
      <c r="A36" s="27">
        <f>Mountaineer!A36</f>
        <v>46039</v>
      </c>
      <c r="B36" s="15">
        <v>41173493.170000002</v>
      </c>
      <c r="C36" s="15">
        <v>38918929.869999997</v>
      </c>
      <c r="D36" s="15">
        <f t="shared" ref="D36" si="143">B36-C36</f>
        <v>2254563.3000000045</v>
      </c>
      <c r="E36" s="15">
        <f>ROUND(D36*0.15,2)-0.01</f>
        <v>338184.49</v>
      </c>
      <c r="F36" s="15">
        <f t="shared" ref="F36" si="144">ROUND(E36*0.15,2)</f>
        <v>50727.67</v>
      </c>
      <c r="G36" s="15">
        <f t="shared" ref="G36" si="145">E36-F36</f>
        <v>287456.82</v>
      </c>
      <c r="H36" s="15">
        <f t="shared" ref="H36" si="146">ROUND(G36*0.01,2)</f>
        <v>2874.57</v>
      </c>
      <c r="I36" s="16">
        <f t="shared" ref="I36" si="147">G36-H36</f>
        <v>284582.25</v>
      </c>
    </row>
    <row r="37" spans="1:9" ht="15" customHeight="1" x14ac:dyDescent="0.25">
      <c r="A37" s="27">
        <f>Mountaineer!A37</f>
        <v>46046</v>
      </c>
      <c r="B37" s="15">
        <v>38173598.579999998</v>
      </c>
      <c r="C37" s="15">
        <v>36365344.159999996</v>
      </c>
      <c r="D37" s="15">
        <f t="shared" ref="D37" si="148">B37-C37</f>
        <v>1808254.4200000018</v>
      </c>
      <c r="E37" s="15">
        <f>ROUND(D37*0.15,2)</f>
        <v>271238.15999999997</v>
      </c>
      <c r="F37" s="15">
        <f t="shared" ref="F37" si="149">ROUND(E37*0.15,2)</f>
        <v>40685.72</v>
      </c>
      <c r="G37" s="15">
        <f t="shared" ref="G37" si="150">E37-F37</f>
        <v>230552.43999999997</v>
      </c>
      <c r="H37" s="15">
        <f t="shared" ref="H37" si="151">ROUND(G37*0.01,2)</f>
        <v>2305.52</v>
      </c>
      <c r="I37" s="16">
        <f t="shared" ref="I37" si="152">G37-H37</f>
        <v>228246.91999999998</v>
      </c>
    </row>
    <row r="38" spans="1:9" ht="15" customHeight="1" x14ac:dyDescent="0.25">
      <c r="A38" s="27">
        <f>Mountaineer!A38</f>
        <v>46053</v>
      </c>
      <c r="B38" s="15">
        <v>42978233.030000001</v>
      </c>
      <c r="C38" s="15">
        <v>40834022.539999999</v>
      </c>
      <c r="D38" s="15">
        <f t="shared" ref="D38" si="153">B38-C38</f>
        <v>2144210.4900000021</v>
      </c>
      <c r="E38" s="15">
        <f>ROUND(D38*0.15,2)+0.01</f>
        <v>321631.58</v>
      </c>
      <c r="F38" s="15">
        <f t="shared" ref="F38" si="154">ROUND(E38*0.15,2)</f>
        <v>48244.74</v>
      </c>
      <c r="G38" s="15">
        <f t="shared" ref="G38" si="155">E38-F38</f>
        <v>273386.84000000003</v>
      </c>
      <c r="H38" s="15">
        <f t="shared" ref="H38" si="156">ROUND(G38*0.01,2)</f>
        <v>2733.87</v>
      </c>
      <c r="I38" s="16">
        <f t="shared" ref="I38" si="157">G38-H38</f>
        <v>270652.97000000003</v>
      </c>
    </row>
    <row r="39" spans="1:9" ht="15" customHeight="1" x14ac:dyDescent="0.25">
      <c r="A39" s="27">
        <f>Mountaineer!A39</f>
        <v>46060</v>
      </c>
      <c r="B39" s="15">
        <v>42616604.770000003</v>
      </c>
      <c r="C39" s="15">
        <v>40503398.780000001</v>
      </c>
      <c r="D39" s="15">
        <f t="shared" ref="D39" si="158">B39-C39</f>
        <v>2113205.9900000021</v>
      </c>
      <c r="E39" s="15">
        <f>ROUND(D39*0.15,2)</f>
        <v>316980.90000000002</v>
      </c>
      <c r="F39" s="15">
        <f t="shared" ref="F39" si="159">ROUND(E39*0.15,2)</f>
        <v>47547.14</v>
      </c>
      <c r="G39" s="15">
        <f t="shared" ref="G39" si="160">E39-F39</f>
        <v>269433.76</v>
      </c>
      <c r="H39" s="15">
        <f t="shared" ref="H39" si="161">ROUND(G39*0.01,2)</f>
        <v>2694.34</v>
      </c>
      <c r="I39" s="16">
        <f t="shared" ref="I39" si="162">G39-H39</f>
        <v>266739.42</v>
      </c>
    </row>
    <row r="40" spans="1:9" ht="15" customHeight="1" x14ac:dyDescent="0.25">
      <c r="A40" s="27">
        <f>Mountaineer!A40</f>
        <v>46067</v>
      </c>
      <c r="B40" s="15">
        <v>44279804.939999998</v>
      </c>
      <c r="C40" s="15">
        <v>42264272.340000004</v>
      </c>
      <c r="D40" s="15">
        <f t="shared" ref="D40" si="163">B40-C40</f>
        <v>2015532.599999994</v>
      </c>
      <c r="E40" s="15">
        <f>ROUND(D40*0.15,2)</f>
        <v>302329.89</v>
      </c>
      <c r="F40" s="15">
        <f t="shared" ref="F40" si="164">ROUND(E40*0.15,2)</f>
        <v>45349.48</v>
      </c>
      <c r="G40" s="15">
        <f t="shared" ref="G40" si="165">E40-F40</f>
        <v>256980.41</v>
      </c>
      <c r="H40" s="15">
        <f t="shared" ref="H40" si="166">ROUND(G40*0.01,2)</f>
        <v>2569.8000000000002</v>
      </c>
      <c r="I40" s="16">
        <f t="shared" ref="I40" si="167">G40-H40</f>
        <v>254410.61000000002</v>
      </c>
    </row>
    <row r="41" spans="1:9" ht="15" customHeight="1" x14ac:dyDescent="0.25">
      <c r="A41" s="27">
        <f>Mountaineer!A41</f>
        <v>46074</v>
      </c>
      <c r="B41" s="15">
        <v>40637911.609999999</v>
      </c>
      <c r="C41" s="15">
        <v>38376454.850000001</v>
      </c>
      <c r="D41" s="15">
        <f t="shared" ref="D41" si="168">B41-C41</f>
        <v>2261456.7599999979</v>
      </c>
      <c r="E41" s="15">
        <f>ROUND(D41*0.15,2)+0.01</f>
        <v>339218.52</v>
      </c>
      <c r="F41" s="15">
        <f t="shared" ref="F41" si="169">ROUND(E41*0.15,2)</f>
        <v>50882.78</v>
      </c>
      <c r="G41" s="15">
        <f t="shared" ref="G41" si="170">E41-F41</f>
        <v>288335.74</v>
      </c>
      <c r="H41" s="15">
        <f t="shared" ref="H41" si="171">ROUND(G41*0.01,2)</f>
        <v>2883.36</v>
      </c>
      <c r="I41" s="16">
        <f t="shared" ref="I41" si="172">G41-H41</f>
        <v>285452.38</v>
      </c>
    </row>
    <row r="42" spans="1:9" ht="15" customHeight="1" x14ac:dyDescent="0.25">
      <c r="B42" s="15"/>
      <c r="C42" s="15"/>
      <c r="D42" s="15"/>
      <c r="E42" s="15"/>
      <c r="F42" s="15"/>
      <c r="G42" s="15"/>
      <c r="H42" s="15"/>
      <c r="I42" s="16"/>
    </row>
    <row r="43" spans="1:9" ht="15" customHeight="1" thickBot="1" x14ac:dyDescent="0.3">
      <c r="B43" s="17">
        <f t="shared" ref="B43:I43" si="173">SUM(B8:B42)</f>
        <v>1807345820.4299996</v>
      </c>
      <c r="C43" s="17">
        <f t="shared" si="173"/>
        <v>1727414562.0899994</v>
      </c>
      <c r="D43" s="17">
        <f t="shared" si="173"/>
        <v>79931258.339999914</v>
      </c>
      <c r="E43" s="17">
        <f t="shared" si="173"/>
        <v>11989688.750000002</v>
      </c>
      <c r="F43" s="17">
        <f t="shared" si="173"/>
        <v>1798453.3099999996</v>
      </c>
      <c r="G43" s="17">
        <f t="shared" si="173"/>
        <v>10191235.440000001</v>
      </c>
      <c r="H43" s="17">
        <f t="shared" si="173"/>
        <v>101912.39</v>
      </c>
      <c r="I43" s="17">
        <f t="shared" si="173"/>
        <v>10089323.050000003</v>
      </c>
    </row>
    <row r="44" spans="1:9" ht="15" customHeight="1" thickTop="1" x14ac:dyDescent="0.25"/>
    <row r="45" spans="1:9" ht="15" customHeight="1" x14ac:dyDescent="0.25">
      <c r="A45" s="11" t="s">
        <v>17</v>
      </c>
    </row>
    <row r="46" spans="1:9" ht="15" customHeight="1" x14ac:dyDescent="0.25">
      <c r="A46" s="7" t="s">
        <v>14</v>
      </c>
    </row>
    <row r="47" spans="1:9" ht="15" customHeight="1" x14ac:dyDescent="0.25">
      <c r="A47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2024-05-28T15:26:47Z</cp:lastPrinted>
  <dcterms:created xsi:type="dcterms:W3CDTF">2020-07-23T18:07:20Z</dcterms:created>
  <dcterms:modified xsi:type="dcterms:W3CDTF">2026-02-27T14:33:12Z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